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areholder Loan\"/>
    </mc:Choice>
  </mc:AlternateContent>
  <bookViews>
    <workbookView xWindow="0" yWindow="0" windowWidth="28800" windowHeight="13020"/>
  </bookViews>
  <sheets>
    <sheet name="Example 1" sheetId="6" r:id="rId1"/>
    <sheet name="Example 2" sheetId="8" r:id="rId2"/>
    <sheet name="Example 2A" sheetId="9" r:id="rId3"/>
    <sheet name="Example 3" sheetId="11" r:id="rId4"/>
  </sheet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3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11" l="1"/>
  <c r="F47" i="11"/>
  <c r="G47" i="11"/>
  <c r="H47" i="11"/>
  <c r="I47" i="11"/>
  <c r="J47" i="11"/>
  <c r="K47" i="11"/>
  <c r="L47" i="11"/>
  <c r="M47" i="11"/>
  <c r="E43" i="11"/>
  <c r="F43" i="11"/>
  <c r="G43" i="11"/>
  <c r="H43" i="11"/>
  <c r="I43" i="11"/>
  <c r="J43" i="11"/>
  <c r="K43" i="11"/>
  <c r="L43" i="11"/>
  <c r="M43" i="11"/>
  <c r="D43" i="11"/>
  <c r="D47" i="11"/>
  <c r="D41" i="11"/>
  <c r="C47" i="11"/>
  <c r="C43" i="11"/>
  <c r="C49" i="11"/>
  <c r="C41" i="11"/>
  <c r="C35" i="11"/>
  <c r="C18" i="11"/>
  <c r="C14" i="11"/>
  <c r="C34" i="11"/>
  <c r="C36" i="11"/>
  <c r="C33" i="11"/>
  <c r="D37" i="11"/>
  <c r="D38" i="11"/>
  <c r="D39" i="11"/>
  <c r="D40" i="11"/>
  <c r="D24" i="11"/>
  <c r="D26" i="11"/>
  <c r="E37" i="11"/>
  <c r="E38" i="11"/>
  <c r="E39" i="11"/>
  <c r="E40" i="11"/>
  <c r="E24" i="11"/>
  <c r="E26" i="11"/>
  <c r="E41" i="11"/>
  <c r="F37" i="11"/>
  <c r="F38" i="11"/>
  <c r="F39" i="11"/>
  <c r="F40" i="11"/>
  <c r="F24" i="11"/>
  <c r="F26" i="11"/>
  <c r="F41" i="11"/>
  <c r="G37" i="11"/>
  <c r="G38" i="11"/>
  <c r="G39" i="11"/>
  <c r="G40" i="11"/>
  <c r="G24" i="11"/>
  <c r="G26" i="11"/>
  <c r="G41" i="11"/>
  <c r="H37" i="11"/>
  <c r="H38" i="11"/>
  <c r="H39" i="11"/>
  <c r="H40" i="11"/>
  <c r="H24" i="11"/>
  <c r="H26" i="11"/>
  <c r="H41" i="11"/>
  <c r="I37" i="11"/>
  <c r="I38" i="11"/>
  <c r="I39" i="11"/>
  <c r="I40" i="11"/>
  <c r="I24" i="11"/>
  <c r="I26" i="11"/>
  <c r="I41" i="11"/>
  <c r="J37" i="11"/>
  <c r="J38" i="11"/>
  <c r="J39" i="11"/>
  <c r="J40" i="11"/>
  <c r="J24" i="11"/>
  <c r="J26" i="11"/>
  <c r="J41" i="11"/>
  <c r="K37" i="11"/>
  <c r="K38" i="11"/>
  <c r="K39" i="11"/>
  <c r="K40" i="11"/>
  <c r="K24" i="11"/>
  <c r="K26" i="11"/>
  <c r="K41" i="11"/>
  <c r="L37" i="11"/>
  <c r="L38" i="11"/>
  <c r="L39" i="11"/>
  <c r="L40" i="11"/>
  <c r="L24" i="11"/>
  <c r="L26" i="11"/>
  <c r="L41" i="11"/>
  <c r="M37" i="11"/>
  <c r="M38" i="11"/>
  <c r="M39" i="11"/>
  <c r="M40" i="11"/>
  <c r="M24" i="11"/>
  <c r="M25" i="11"/>
  <c r="M26" i="11"/>
  <c r="M41" i="11"/>
  <c r="C45" i="11"/>
  <c r="C23" i="11"/>
  <c r="C26" i="11"/>
  <c r="C28" i="11"/>
  <c r="E41" i="9"/>
  <c r="F41" i="9"/>
  <c r="G41" i="9"/>
  <c r="H41" i="9"/>
  <c r="I41" i="9"/>
  <c r="J41" i="9"/>
  <c r="K41" i="9"/>
  <c r="L41" i="9"/>
  <c r="M41" i="9"/>
  <c r="C41" i="9"/>
  <c r="D41" i="9"/>
  <c r="C33" i="9"/>
  <c r="C34" i="9"/>
  <c r="C13" i="9"/>
  <c r="C32" i="9"/>
  <c r="D35" i="9"/>
  <c r="D36" i="9"/>
  <c r="D37" i="9"/>
  <c r="D38" i="9"/>
  <c r="D23" i="9"/>
  <c r="D25" i="9"/>
  <c r="D39" i="9"/>
  <c r="E35" i="9"/>
  <c r="E36" i="9"/>
  <c r="E37" i="9"/>
  <c r="E38" i="9"/>
  <c r="E23" i="9"/>
  <c r="E25" i="9"/>
  <c r="E39" i="9"/>
  <c r="F35" i="9"/>
  <c r="F36" i="9"/>
  <c r="F37" i="9"/>
  <c r="F38" i="9"/>
  <c r="F23" i="9"/>
  <c r="F25" i="9"/>
  <c r="F39" i="9"/>
  <c r="G35" i="9"/>
  <c r="G36" i="9"/>
  <c r="G37" i="9"/>
  <c r="G38" i="9"/>
  <c r="G23" i="9"/>
  <c r="G25" i="9"/>
  <c r="G39" i="9"/>
  <c r="H35" i="9"/>
  <c r="H36" i="9"/>
  <c r="H37" i="9"/>
  <c r="H38" i="9"/>
  <c r="H23" i="9"/>
  <c r="H25" i="9"/>
  <c r="H39" i="9"/>
  <c r="I35" i="9"/>
  <c r="I36" i="9"/>
  <c r="I37" i="9"/>
  <c r="I38" i="9"/>
  <c r="I23" i="9"/>
  <c r="I25" i="9"/>
  <c r="I39" i="9"/>
  <c r="J35" i="9"/>
  <c r="J36" i="9"/>
  <c r="J37" i="9"/>
  <c r="J38" i="9"/>
  <c r="J23" i="9"/>
  <c r="J25" i="9"/>
  <c r="J39" i="9"/>
  <c r="K35" i="9"/>
  <c r="K36" i="9"/>
  <c r="K37" i="9"/>
  <c r="K38" i="9"/>
  <c r="K23" i="9"/>
  <c r="K25" i="9"/>
  <c r="K39" i="9"/>
  <c r="L35" i="9"/>
  <c r="L36" i="9"/>
  <c r="L37" i="9"/>
  <c r="L38" i="9"/>
  <c r="L23" i="9"/>
  <c r="L25" i="9"/>
  <c r="L39" i="9"/>
  <c r="M35" i="9"/>
  <c r="M36" i="9"/>
  <c r="M37" i="9"/>
  <c r="M38" i="9"/>
  <c r="M23" i="9"/>
  <c r="M24" i="9"/>
  <c r="M25" i="9"/>
  <c r="M39" i="9"/>
  <c r="C43" i="9"/>
  <c r="C22" i="9"/>
  <c r="C25" i="9"/>
  <c r="C39" i="9"/>
  <c r="C27" i="9"/>
  <c r="C17" i="9"/>
  <c r="D34" i="6"/>
  <c r="E34" i="6"/>
  <c r="F34" i="6"/>
  <c r="G34" i="6"/>
  <c r="H34" i="6"/>
  <c r="I34" i="6"/>
  <c r="J34" i="6"/>
  <c r="K34" i="6"/>
  <c r="L34" i="6"/>
  <c r="M34" i="6"/>
  <c r="C34" i="6"/>
  <c r="D36" i="8"/>
  <c r="D36" i="6"/>
  <c r="D39" i="8"/>
  <c r="E36" i="6"/>
  <c r="F36" i="6"/>
  <c r="G36" i="6"/>
  <c r="H36" i="6"/>
  <c r="I36" i="6"/>
  <c r="J36" i="6"/>
  <c r="K36" i="6"/>
  <c r="L36" i="6"/>
  <c r="M36" i="6"/>
  <c r="E41" i="8"/>
  <c r="F41" i="8"/>
  <c r="G41" i="8"/>
  <c r="H41" i="8"/>
  <c r="I41" i="8"/>
  <c r="J41" i="8"/>
  <c r="K41" i="8"/>
  <c r="L41" i="8"/>
  <c r="M41" i="8"/>
  <c r="D41" i="8"/>
  <c r="C41" i="8"/>
  <c r="E37" i="8"/>
  <c r="F37" i="8"/>
  <c r="G37" i="8"/>
  <c r="H37" i="8"/>
  <c r="I37" i="8"/>
  <c r="J37" i="8"/>
  <c r="K37" i="8"/>
  <c r="L37" i="8"/>
  <c r="M37" i="8"/>
  <c r="E38" i="8"/>
  <c r="F38" i="8"/>
  <c r="G38" i="8"/>
  <c r="H38" i="8"/>
  <c r="I38" i="8"/>
  <c r="J38" i="8"/>
  <c r="K38" i="8"/>
  <c r="L38" i="8"/>
  <c r="M38" i="8"/>
  <c r="D38" i="8"/>
  <c r="D37" i="8"/>
  <c r="D35" i="8"/>
  <c r="E39" i="8"/>
  <c r="F39" i="8"/>
  <c r="G39" i="8"/>
  <c r="H39" i="8"/>
  <c r="I39" i="8"/>
  <c r="J39" i="8"/>
  <c r="K39" i="8"/>
  <c r="L39" i="8"/>
  <c r="M39" i="8"/>
  <c r="C39" i="8"/>
  <c r="C34" i="8"/>
  <c r="C13" i="8"/>
  <c r="C17" i="8"/>
  <c r="C33" i="8"/>
  <c r="C32" i="8"/>
  <c r="D23" i="8"/>
  <c r="D25" i="8"/>
  <c r="E35" i="8"/>
  <c r="E23" i="8"/>
  <c r="E25" i="8"/>
  <c r="F35" i="8"/>
  <c r="F23" i="8"/>
  <c r="F25" i="8"/>
  <c r="G35" i="8"/>
  <c r="G23" i="8"/>
  <c r="G25" i="8"/>
  <c r="H35" i="8"/>
  <c r="H23" i="8"/>
  <c r="H25" i="8"/>
  <c r="I35" i="8"/>
  <c r="I23" i="8"/>
  <c r="I25" i="8"/>
  <c r="J35" i="8"/>
  <c r="J23" i="8"/>
  <c r="J25" i="8"/>
  <c r="K35" i="8"/>
  <c r="K23" i="8"/>
  <c r="K25" i="8"/>
  <c r="L35" i="8"/>
  <c r="L23" i="8"/>
  <c r="L25" i="8"/>
  <c r="M35" i="8"/>
  <c r="M23" i="8"/>
  <c r="M24" i="8"/>
  <c r="M25" i="8"/>
  <c r="C43" i="8"/>
  <c r="C22" i="8"/>
  <c r="C25" i="8"/>
  <c r="M36" i="8"/>
  <c r="L36" i="8"/>
  <c r="K36" i="8"/>
  <c r="J36" i="8"/>
  <c r="I36" i="8"/>
  <c r="H36" i="8"/>
  <c r="G36" i="8"/>
  <c r="F36" i="8"/>
  <c r="E36" i="8"/>
  <c r="C27" i="8"/>
  <c r="M22" i="6"/>
  <c r="M23" i="6"/>
  <c r="C38" i="6"/>
  <c r="E33" i="6"/>
  <c r="F33" i="6"/>
  <c r="G33" i="6"/>
  <c r="H33" i="6"/>
  <c r="I33" i="6"/>
  <c r="J33" i="6"/>
  <c r="K33" i="6"/>
  <c r="L33" i="6"/>
  <c r="M33" i="6"/>
  <c r="D33" i="6"/>
  <c r="D32" i="6"/>
  <c r="E32" i="6"/>
  <c r="F32" i="6"/>
  <c r="G32" i="6"/>
  <c r="H32" i="6"/>
  <c r="I32" i="6"/>
  <c r="J32" i="6"/>
  <c r="K32" i="6"/>
  <c r="L32" i="6"/>
  <c r="M32" i="6"/>
  <c r="C12" i="6"/>
  <c r="C30" i="6"/>
  <c r="D21" i="6"/>
  <c r="D23" i="6"/>
  <c r="E21" i="6"/>
  <c r="E23" i="6"/>
  <c r="F21" i="6"/>
  <c r="F23" i="6"/>
  <c r="G21" i="6"/>
  <c r="G23" i="6"/>
  <c r="H21" i="6"/>
  <c r="H23" i="6"/>
  <c r="I21" i="6"/>
  <c r="I23" i="6"/>
  <c r="J21" i="6"/>
  <c r="J23" i="6"/>
  <c r="K21" i="6"/>
  <c r="K23" i="6"/>
  <c r="L21" i="6"/>
  <c r="L23" i="6"/>
  <c r="M21" i="6"/>
  <c r="C15" i="6"/>
  <c r="C31" i="6"/>
  <c r="C20" i="6"/>
  <c r="C23" i="6"/>
  <c r="C36" i="6"/>
  <c r="C25" i="6"/>
</calcChain>
</file>

<file path=xl/sharedStrings.xml><?xml version="1.0" encoding="utf-8"?>
<sst xmlns="http://schemas.openxmlformats.org/spreadsheetml/2006/main" count="167" uniqueCount="50">
  <si>
    <t>Year 0</t>
  </si>
  <si>
    <t>Year 1</t>
  </si>
  <si>
    <t>Year 2</t>
  </si>
  <si>
    <t>Year 3</t>
  </si>
  <si>
    <t>Year 4</t>
  </si>
  <si>
    <t>Year 5</t>
  </si>
  <si>
    <t>Total Cash Flow</t>
  </si>
  <si>
    <t>Example 1</t>
  </si>
  <si>
    <t>© Feasibility.pro</t>
  </si>
  <si>
    <t>Project IRR</t>
  </si>
  <si>
    <t>Equity IRR</t>
  </si>
  <si>
    <t>Construction Cost</t>
  </si>
  <si>
    <t>Year 6</t>
  </si>
  <si>
    <t>Year 7</t>
  </si>
  <si>
    <t>Year 8</t>
  </si>
  <si>
    <t>Year 9</t>
  </si>
  <si>
    <t>Year 10</t>
  </si>
  <si>
    <t>Project Cash flow</t>
  </si>
  <si>
    <t>Rental Income</t>
  </si>
  <si>
    <t>Annual Rental Income</t>
  </si>
  <si>
    <t>Sale Value</t>
  </si>
  <si>
    <t>Assumptions</t>
  </si>
  <si>
    <t>Example 2</t>
  </si>
  <si>
    <t>Equity Contribution</t>
  </si>
  <si>
    <t>Debt Contribution</t>
  </si>
  <si>
    <t xml:space="preserve">Cost of Equity </t>
  </si>
  <si>
    <t>Cost of Debt</t>
  </si>
  <si>
    <t>Wt. Average Cost of Capital</t>
  </si>
  <si>
    <t>Financing Cash flow</t>
  </si>
  <si>
    <t>Loan Drawdown</t>
  </si>
  <si>
    <t xml:space="preserve">Net Cash Flow </t>
  </si>
  <si>
    <t>Cash Flow to Equity Holders</t>
  </si>
  <si>
    <t>Shareholder Loan and Equity IRR</t>
  </si>
  <si>
    <t>Interest Payment</t>
  </si>
  <si>
    <t>principal Repayment</t>
  </si>
  <si>
    <t>Shareholder Loan</t>
  </si>
  <si>
    <t>Interest on Shareholder Loan</t>
  </si>
  <si>
    <t>Interest Payment [Debt]</t>
  </si>
  <si>
    <t>principal Repayment [Debt]</t>
  </si>
  <si>
    <t>Interest Payment [Shareholder Loan]</t>
  </si>
  <si>
    <t>principal Repayment [Shareholder Loan]</t>
  </si>
  <si>
    <t>Example 2A</t>
  </si>
  <si>
    <t>Example 3</t>
  </si>
  <si>
    <t>Equity Holder 1 - Equity Contribution</t>
  </si>
  <si>
    <t>Equity Holder 2 - Equity Contribution</t>
  </si>
  <si>
    <t>Equity Holder 1 - Shareholder Loan</t>
  </si>
  <si>
    <t>Cash Flow to Equity Holder 1</t>
  </si>
  <si>
    <t>Equity Holder 1 - Equity IRR</t>
  </si>
  <si>
    <t>Cash Flow to Equity Holder 2</t>
  </si>
  <si>
    <t>Equity Holder 2 - Equity IRR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</si>
</sst>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0%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/>
      <right style="medium">
        <color theme="0"/>
      </right>
      <top style="thin">
        <color rgb="FF00B05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rgb="FF00B050"/>
      </top>
      <bottom style="medium">
        <color theme="0"/>
      </bottom>
      <diagonal/>
    </border>
    <border>
      <left style="medium">
        <color theme="0"/>
      </left>
      <right/>
      <top style="thin">
        <color rgb="FF00B05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00B05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00B05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00B050"/>
      </top>
      <bottom style="medium">
        <color rgb="FF00B050"/>
      </bottom>
      <diagonal/>
    </border>
    <border>
      <left style="medium">
        <color theme="0"/>
      </left>
      <right style="medium">
        <color theme="0"/>
      </right>
      <top style="medium">
        <color rgb="FF00B050"/>
      </top>
      <bottom style="medium">
        <color rgb="FF00B050"/>
      </bottom>
      <diagonal/>
    </border>
    <border>
      <left style="medium">
        <color theme="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theme="0"/>
      </right>
      <top style="thin">
        <color rgb="FF00B050"/>
      </top>
      <bottom/>
      <diagonal/>
    </border>
    <border>
      <left style="medium">
        <color theme="0"/>
      </left>
      <right style="medium">
        <color theme="0"/>
      </right>
      <top style="thin">
        <color rgb="FF00B050"/>
      </top>
      <bottom/>
      <diagonal/>
    </border>
    <border>
      <left/>
      <right style="medium">
        <color theme="0"/>
      </right>
      <top style="thin">
        <color rgb="FF00B050"/>
      </top>
      <bottom style="thin">
        <color rgb="FF00B050"/>
      </bottom>
      <diagonal/>
    </border>
    <border>
      <left style="medium">
        <color theme="0"/>
      </left>
      <right style="medium">
        <color theme="0"/>
      </right>
      <top style="thin">
        <color rgb="FF00B050"/>
      </top>
      <bottom style="thin">
        <color rgb="FF00B050"/>
      </bottom>
      <diagonal/>
    </border>
    <border>
      <left/>
      <right style="medium">
        <color theme="0"/>
      </right>
      <top style="thin">
        <color rgb="FF00B0F0"/>
      </top>
      <bottom style="thin">
        <color rgb="FF00B0F0"/>
      </bottom>
      <diagonal/>
    </border>
    <border>
      <left style="medium">
        <color theme="0"/>
      </left>
      <right style="medium">
        <color theme="0"/>
      </right>
      <top style="thin">
        <color rgb="FF00B0F0"/>
      </top>
      <bottom style="thin">
        <color rgb="FF00B0F0"/>
      </bottom>
      <diagonal/>
    </border>
  </borders>
  <cellStyleXfs count="23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5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1" applyNumberFormat="0" applyAlignment="0" applyProtection="0"/>
    <xf numFmtId="0" fontId="8" fillId="4" borderId="1" applyNumberFormat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9" fontId="0" fillId="2" borderId="0" xfId="0" applyNumberFormat="1" applyFill="1"/>
    <xf numFmtId="0" fontId="0" fillId="2" borderId="0" xfId="0" applyFill="1" applyBorder="1"/>
    <xf numFmtId="164" fontId="0" fillId="2" borderId="0" xfId="0" applyNumberFormat="1" applyFill="1" applyBorder="1"/>
    <xf numFmtId="167" fontId="0" fillId="2" borderId="0" xfId="0" applyNumberFormat="1" applyFill="1"/>
    <xf numFmtId="9" fontId="0" fillId="2" borderId="0" xfId="0" applyNumberFormat="1" applyFill="1" applyBorder="1"/>
    <xf numFmtId="166" fontId="0" fillId="2" borderId="0" xfId="0" applyNumberFormat="1" applyFill="1"/>
    <xf numFmtId="8" fontId="0" fillId="2" borderId="0" xfId="0" applyNumberFormat="1" applyFill="1"/>
    <xf numFmtId="0" fontId="1" fillId="7" borderId="0" xfId="0" applyFont="1" applyFill="1"/>
    <xf numFmtId="0" fontId="10" fillId="7" borderId="0" xfId="0" applyFont="1" applyFill="1"/>
    <xf numFmtId="0" fontId="11" fillId="7" borderId="0" xfId="0" applyFont="1" applyFill="1"/>
    <xf numFmtId="0" fontId="11" fillId="6" borderId="0" xfId="0" applyFont="1" applyFill="1"/>
    <xf numFmtId="0" fontId="0" fillId="9" borderId="0" xfId="0" applyFill="1" applyBorder="1"/>
    <xf numFmtId="9" fontId="0" fillId="9" borderId="0" xfId="0" applyNumberFormat="1" applyFill="1" applyBorder="1"/>
    <xf numFmtId="0" fontId="0" fillId="9" borderId="2" xfId="0" applyFill="1" applyBorder="1"/>
    <xf numFmtId="164" fontId="0" fillId="9" borderId="2" xfId="0" applyNumberFormat="1" applyFill="1" applyBorder="1"/>
    <xf numFmtId="0" fontId="0" fillId="9" borderId="3" xfId="0" applyFill="1" applyBorder="1"/>
    <xf numFmtId="164" fontId="0" fillId="9" borderId="3" xfId="0" applyNumberFormat="1" applyFill="1" applyBorder="1"/>
    <xf numFmtId="9" fontId="0" fillId="9" borderId="2" xfId="1" applyFont="1" applyFill="1" applyBorder="1"/>
    <xf numFmtId="165" fontId="12" fillId="9" borderId="3" xfId="0" applyNumberFormat="1" applyFont="1" applyFill="1" applyBorder="1"/>
    <xf numFmtId="0" fontId="11" fillId="6" borderId="4" xfId="0" applyFont="1" applyFill="1" applyBorder="1"/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0" fillId="9" borderId="7" xfId="0" applyFill="1" applyBorder="1"/>
    <xf numFmtId="166" fontId="0" fillId="9" borderId="8" xfId="12" applyNumberFormat="1" applyFont="1" applyFill="1" applyBorder="1" applyAlignment="1">
      <alignment horizontal="center" vertical="center"/>
    </xf>
    <xf numFmtId="166" fontId="0" fillId="9" borderId="9" xfId="12" applyNumberFormat="1" applyFont="1" applyFill="1" applyBorder="1" applyAlignment="1">
      <alignment horizontal="center" vertical="center"/>
    </xf>
    <xf numFmtId="0" fontId="0" fillId="2" borderId="7" xfId="0" applyFill="1" applyBorder="1"/>
    <xf numFmtId="166" fontId="0" fillId="2" borderId="8" xfId="12" applyNumberFormat="1" applyFont="1" applyFill="1" applyBorder="1" applyAlignment="1">
      <alignment horizontal="center" vertical="center"/>
    </xf>
    <xf numFmtId="166" fontId="0" fillId="2" borderId="9" xfId="12" applyNumberFormat="1" applyFont="1" applyFill="1" applyBorder="1" applyAlignment="1">
      <alignment horizontal="center" vertical="center"/>
    </xf>
    <xf numFmtId="0" fontId="0" fillId="9" borderId="12" xfId="0" applyFill="1" applyBorder="1"/>
    <xf numFmtId="166" fontId="0" fillId="9" borderId="13" xfId="12" applyNumberFormat="1" applyFont="1" applyFill="1" applyBorder="1" applyAlignment="1">
      <alignment horizontal="center" vertical="center"/>
    </xf>
    <xf numFmtId="166" fontId="0" fillId="9" borderId="14" xfId="12" applyNumberFormat="1" applyFont="1" applyFill="1" applyBorder="1" applyAlignment="1">
      <alignment horizontal="center" vertical="center"/>
    </xf>
    <xf numFmtId="0" fontId="0" fillId="8" borderId="15" xfId="0" applyFill="1" applyBorder="1"/>
    <xf numFmtId="166" fontId="0" fillId="8" borderId="16" xfId="12" applyNumberFormat="1" applyFont="1" applyFill="1" applyBorder="1" applyAlignment="1">
      <alignment horizontal="center" vertical="center"/>
    </xf>
    <xf numFmtId="166" fontId="0" fillId="8" borderId="17" xfId="12" applyNumberFormat="1" applyFont="1" applyFill="1" applyBorder="1" applyAlignment="1">
      <alignment horizontal="center" vertical="center"/>
    </xf>
    <xf numFmtId="165" fontId="0" fillId="8" borderId="16" xfId="1" applyNumberFormat="1" applyFont="1" applyFill="1" applyBorder="1" applyAlignment="1">
      <alignment horizontal="right" vertical="center"/>
    </xf>
    <xf numFmtId="165" fontId="0" fillId="9" borderId="0" xfId="0" applyNumberFormat="1" applyFill="1" applyBorder="1"/>
    <xf numFmtId="165" fontId="12" fillId="2" borderId="0" xfId="0" applyNumberFormat="1" applyFont="1" applyFill="1" applyBorder="1"/>
    <xf numFmtId="9" fontId="0" fillId="2" borderId="0" xfId="1" applyFont="1" applyFill="1" applyBorder="1"/>
    <xf numFmtId="165" fontId="0" fillId="2" borderId="0" xfId="0" applyNumberFormat="1" applyFill="1" applyBorder="1"/>
    <xf numFmtId="167" fontId="12" fillId="9" borderId="3" xfId="0" applyNumberFormat="1" applyFont="1" applyFill="1" applyBorder="1"/>
    <xf numFmtId="0" fontId="0" fillId="2" borderId="12" xfId="0" applyFill="1" applyBorder="1"/>
    <xf numFmtId="166" fontId="0" fillId="2" borderId="13" xfId="12" applyNumberFormat="1" applyFont="1" applyFill="1" applyBorder="1" applyAlignment="1">
      <alignment horizontal="center" vertical="center"/>
    </xf>
    <xf numFmtId="0" fontId="0" fillId="2" borderId="18" xfId="0" applyFill="1" applyBorder="1"/>
    <xf numFmtId="166" fontId="0" fillId="2" borderId="19" xfId="12" applyNumberFormat="1" applyFont="1" applyFill="1" applyBorder="1" applyAlignment="1">
      <alignment horizontal="center" vertical="center"/>
    </xf>
    <xf numFmtId="0" fontId="0" fillId="9" borderId="10" xfId="0" applyFill="1" applyBorder="1"/>
    <xf numFmtId="166" fontId="0" fillId="9" borderId="11" xfId="12" applyNumberFormat="1" applyFont="1" applyFill="1" applyBorder="1" applyAlignment="1">
      <alignment horizontal="center" vertical="center"/>
    </xf>
    <xf numFmtId="9" fontId="0" fillId="9" borderId="0" xfId="1" applyFont="1" applyFill="1" applyBorder="1"/>
    <xf numFmtId="0" fontId="0" fillId="2" borderId="3" xfId="0" applyFill="1" applyBorder="1"/>
    <xf numFmtId="165" fontId="12" fillId="9" borderId="0" xfId="0" applyNumberFormat="1" applyFont="1" applyFill="1" applyBorder="1"/>
    <xf numFmtId="10" fontId="12" fillId="2" borderId="3" xfId="0" applyNumberFormat="1" applyFont="1" applyFill="1" applyBorder="1"/>
    <xf numFmtId="0" fontId="0" fillId="8" borderId="20" xfId="0" applyFill="1" applyBorder="1"/>
    <xf numFmtId="166" fontId="0" fillId="8" borderId="21" xfId="12" applyNumberFormat="1" applyFont="1" applyFill="1" applyBorder="1" applyAlignment="1">
      <alignment horizontal="center" vertical="center"/>
    </xf>
    <xf numFmtId="165" fontId="0" fillId="8" borderId="21" xfId="1" applyNumberFormat="1" applyFont="1" applyFill="1" applyBorder="1" applyAlignment="1">
      <alignment horizontal="right" vertical="center"/>
    </xf>
    <xf numFmtId="0" fontId="0" fillId="10" borderId="22" xfId="0" applyFill="1" applyBorder="1"/>
    <xf numFmtId="166" fontId="0" fillId="10" borderId="23" xfId="12" applyNumberFormat="1" applyFont="1" applyFill="1" applyBorder="1" applyAlignment="1">
      <alignment horizontal="center" vertical="center"/>
    </xf>
    <xf numFmtId="165" fontId="0" fillId="10" borderId="23" xfId="1" applyNumberFormat="1" applyFont="1" applyFill="1" applyBorder="1" applyAlignment="1">
      <alignment horizontal="right" vertical="center"/>
    </xf>
  </cellXfs>
  <cellStyles count="23">
    <cellStyle name="20% - Accent3 2" xfId="18"/>
    <cellStyle name="Calculation 2" xfId="21"/>
    <cellStyle name="Comma" xfId="12" builtinId="3"/>
    <cellStyle name="Comma 2" xfId="19"/>
    <cellStyle name="Currency 2" xfId="22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4" builtinId="9" hidden="1"/>
    <cellStyle name="Followed Hyperlink" xfId="1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3" builtinId="8" hidden="1"/>
    <cellStyle name="Hyperlink" xfId="15" builtinId="8" hidden="1"/>
    <cellStyle name="Input 2" xfId="20"/>
    <cellStyle name="Normal" xfId="0" builtinId="0"/>
    <cellStyle name="Normal 2" xfId="17"/>
    <cellStyle name="Percent" xfId="1" builtinId="5"/>
  </cellStyles>
  <dxfs count="0"/>
  <tableStyles count="0" defaultTableStyle="TableStyleMedium2" defaultPivotStyle="PivotStyleLight16"/>
  <colors>
    <mruColors>
      <color rgb="FF4F6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easibility.p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easibility.pr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feasibility.pr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feasibility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M40"/>
  <sheetViews>
    <sheetView tabSelected="1" zoomScaleNormal="100" zoomScalePageLayoutView="125" workbookViewId="0">
      <selection activeCell="I10" sqref="I10"/>
    </sheetView>
  </sheetViews>
  <sheetFormatPr defaultColWidth="8.85546875" defaultRowHeight="15"/>
  <cols>
    <col min="1" max="1" width="6" style="1" customWidth="1"/>
    <col min="2" max="2" width="26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2:13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3">
      <c r="B3" s="11" t="s">
        <v>7</v>
      </c>
      <c r="C3" s="10" t="s">
        <v>32</v>
      </c>
      <c r="D3" s="9"/>
      <c r="E3" s="9"/>
      <c r="F3" s="9"/>
      <c r="G3" s="9"/>
      <c r="H3" s="9"/>
      <c r="I3" s="9"/>
      <c r="J3" s="9"/>
      <c r="K3" s="9"/>
      <c r="L3" s="9"/>
      <c r="M3" s="9"/>
    </row>
    <row r="5" spans="2:13">
      <c r="B5" s="12" t="s">
        <v>21</v>
      </c>
    </row>
    <row r="7" spans="2:13">
      <c r="B7" s="15" t="s">
        <v>11</v>
      </c>
      <c r="C7" s="16">
        <v>1000000</v>
      </c>
    </row>
    <row r="8" spans="2:13">
      <c r="B8" s="3" t="s">
        <v>19</v>
      </c>
      <c r="C8" s="4">
        <v>120000</v>
      </c>
    </row>
    <row r="9" spans="2:13">
      <c r="B9" s="17" t="s">
        <v>20</v>
      </c>
      <c r="C9" s="18">
        <v>1650000</v>
      </c>
    </row>
    <row r="10" spans="2:13">
      <c r="C10" s="2"/>
    </row>
    <row r="11" spans="2:13">
      <c r="B11" s="15" t="s">
        <v>23</v>
      </c>
      <c r="C11" s="19">
        <v>0.4</v>
      </c>
    </row>
    <row r="12" spans="2:13">
      <c r="B12" s="3" t="s">
        <v>24</v>
      </c>
      <c r="C12" s="6">
        <f>1-C11</f>
        <v>0.6</v>
      </c>
    </row>
    <row r="13" spans="2:13">
      <c r="B13" s="13" t="s">
        <v>25</v>
      </c>
      <c r="C13" s="37">
        <v>0.14000000000000001</v>
      </c>
    </row>
    <row r="14" spans="2:13">
      <c r="B14" s="3" t="s">
        <v>26</v>
      </c>
      <c r="C14" s="38">
        <v>0.08</v>
      </c>
    </row>
    <row r="15" spans="2:13">
      <c r="B15" s="17" t="s">
        <v>27</v>
      </c>
      <c r="C15" s="20">
        <f>C11*C13+C12*C14</f>
        <v>0.10400000000000001</v>
      </c>
      <c r="D15" s="5"/>
    </row>
    <row r="16" spans="2:13">
      <c r="C16" s="2"/>
    </row>
    <row r="19" spans="2:13" ht="15.75" thickBot="1">
      <c r="B19" s="21" t="s">
        <v>17</v>
      </c>
      <c r="C19" s="22" t="s">
        <v>0</v>
      </c>
      <c r="D19" s="22" t="s">
        <v>1</v>
      </c>
      <c r="E19" s="22" t="s">
        <v>2</v>
      </c>
      <c r="F19" s="22" t="s">
        <v>3</v>
      </c>
      <c r="G19" s="22" t="s">
        <v>4</v>
      </c>
      <c r="H19" s="22" t="s">
        <v>5</v>
      </c>
      <c r="I19" s="22" t="s">
        <v>12</v>
      </c>
      <c r="J19" s="22" t="s">
        <v>13</v>
      </c>
      <c r="K19" s="22" t="s">
        <v>14</v>
      </c>
      <c r="L19" s="22" t="s">
        <v>15</v>
      </c>
      <c r="M19" s="23" t="s">
        <v>16</v>
      </c>
    </row>
    <row r="20" spans="2:13" ht="15.75" thickBot="1">
      <c r="B20" s="24" t="s">
        <v>11</v>
      </c>
      <c r="C20" s="25">
        <f>-C7</f>
        <v>-1000000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6">
        <v>0</v>
      </c>
    </row>
    <row r="21" spans="2:13" ht="15.75" thickBot="1">
      <c r="B21" s="27" t="s">
        <v>18</v>
      </c>
      <c r="C21" s="28">
        <v>0</v>
      </c>
      <c r="D21" s="28">
        <f>C8</f>
        <v>120000</v>
      </c>
      <c r="E21" s="28">
        <f>D21</f>
        <v>120000</v>
      </c>
      <c r="F21" s="28">
        <f t="shared" ref="F21:M21" si="0">E21</f>
        <v>120000</v>
      </c>
      <c r="G21" s="28">
        <f t="shared" si="0"/>
        <v>120000</v>
      </c>
      <c r="H21" s="28">
        <f t="shared" si="0"/>
        <v>120000</v>
      </c>
      <c r="I21" s="28">
        <f t="shared" si="0"/>
        <v>120000</v>
      </c>
      <c r="J21" s="28">
        <f t="shared" si="0"/>
        <v>120000</v>
      </c>
      <c r="K21" s="28">
        <f t="shared" si="0"/>
        <v>120000</v>
      </c>
      <c r="L21" s="28">
        <f t="shared" si="0"/>
        <v>120000</v>
      </c>
      <c r="M21" s="29">
        <f t="shared" si="0"/>
        <v>120000</v>
      </c>
    </row>
    <row r="22" spans="2:13" ht="15.75" thickBot="1">
      <c r="B22" s="30" t="s">
        <v>20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f>C9</f>
        <v>1650000</v>
      </c>
    </row>
    <row r="23" spans="2:13" ht="15.75" thickBot="1">
      <c r="B23" s="33" t="s">
        <v>6</v>
      </c>
      <c r="C23" s="34">
        <f>SUM(C20:C22)</f>
        <v>-1000000</v>
      </c>
      <c r="D23" s="34">
        <f t="shared" ref="D23:M23" si="1">SUM(D20:D22)</f>
        <v>120000</v>
      </c>
      <c r="E23" s="34">
        <f t="shared" si="1"/>
        <v>120000</v>
      </c>
      <c r="F23" s="34">
        <f t="shared" si="1"/>
        <v>120000</v>
      </c>
      <c r="G23" s="34">
        <f t="shared" si="1"/>
        <v>120000</v>
      </c>
      <c r="H23" s="34">
        <f t="shared" si="1"/>
        <v>120000</v>
      </c>
      <c r="I23" s="34">
        <f t="shared" si="1"/>
        <v>120000</v>
      </c>
      <c r="J23" s="34">
        <f t="shared" si="1"/>
        <v>120000</v>
      </c>
      <c r="K23" s="34">
        <f t="shared" si="1"/>
        <v>120000</v>
      </c>
      <c r="L23" s="34">
        <f t="shared" si="1"/>
        <v>120000</v>
      </c>
      <c r="M23" s="35">
        <f t="shared" si="1"/>
        <v>1770000</v>
      </c>
    </row>
    <row r="24" spans="2:13" ht="15.75" thickBot="1"/>
    <row r="25" spans="2:13" ht="15.75" thickBot="1">
      <c r="B25" s="33" t="s">
        <v>9</v>
      </c>
      <c r="C25" s="36">
        <f>IRR(C23:M23)</f>
        <v>0.15174247331306856</v>
      </c>
    </row>
    <row r="29" spans="2:13" ht="15.75" thickBot="1">
      <c r="B29" s="21" t="s">
        <v>28</v>
      </c>
      <c r="C29" s="22">
        <v>0</v>
      </c>
      <c r="D29" s="22">
        <v>1</v>
      </c>
      <c r="E29" s="22">
        <v>2</v>
      </c>
      <c r="F29" s="22">
        <v>3</v>
      </c>
      <c r="G29" s="22">
        <v>4</v>
      </c>
      <c r="H29" s="22">
        <v>5</v>
      </c>
      <c r="I29" s="22">
        <v>6</v>
      </c>
      <c r="J29" s="22">
        <v>7</v>
      </c>
      <c r="K29" s="22">
        <v>8</v>
      </c>
      <c r="L29" s="22">
        <v>9</v>
      </c>
      <c r="M29" s="22">
        <v>10</v>
      </c>
    </row>
    <row r="30" spans="2:13" ht="15.75" thickBot="1">
      <c r="B30" s="24" t="s">
        <v>29</v>
      </c>
      <c r="C30" s="25">
        <f>C7*C12</f>
        <v>600000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6">
        <v>0</v>
      </c>
    </row>
    <row r="31" spans="2:13" ht="15.75" thickBot="1">
      <c r="B31" s="27" t="s">
        <v>23</v>
      </c>
      <c r="C31" s="28">
        <f>C7*C11</f>
        <v>400000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9">
        <v>0</v>
      </c>
    </row>
    <row r="32" spans="2:13" ht="15.75" thickBot="1">
      <c r="B32" s="30" t="s">
        <v>33</v>
      </c>
      <c r="C32" s="31">
        <v>0</v>
      </c>
      <c r="D32" s="31">
        <f>IPMT($C$14,D29,10,$C$30)</f>
        <v>-48000</v>
      </c>
      <c r="E32" s="31">
        <f t="shared" ref="E32:M32" si="2">IPMT($C$14,E29,10,$C$30)</f>
        <v>-44686.584542540375</v>
      </c>
      <c r="F32" s="31">
        <f t="shared" si="2"/>
        <v>-41108.095848483987</v>
      </c>
      <c r="G32" s="31">
        <f t="shared" si="2"/>
        <v>-37243.328058903084</v>
      </c>
      <c r="H32" s="31">
        <f t="shared" si="2"/>
        <v>-33069.378846155705</v>
      </c>
      <c r="I32" s="31">
        <f t="shared" si="2"/>
        <v>-28561.513696388552</v>
      </c>
      <c r="J32" s="31">
        <f t="shared" si="2"/>
        <v>-23693.019334640008</v>
      </c>
      <c r="K32" s="31">
        <f t="shared" si="2"/>
        <v>-18435.045423951593</v>
      </c>
      <c r="L32" s="31">
        <f t="shared" si="2"/>
        <v>-12756.4336004081</v>
      </c>
      <c r="M32" s="31">
        <f t="shared" si="2"/>
        <v>-6623.5328309811293</v>
      </c>
    </row>
    <row r="33" spans="2:13" ht="15.75" thickBot="1">
      <c r="B33" s="27" t="s">
        <v>34</v>
      </c>
      <c r="C33" s="28">
        <v>0</v>
      </c>
      <c r="D33" s="28">
        <f>PPMT($C$14,D29,10,$C$30)</f>
        <v>-41417.693218245251</v>
      </c>
      <c r="E33" s="28">
        <f t="shared" ref="E33:M33" si="3">PPMT($C$14,E29,10,$C$30)</f>
        <v>-44731.108675704876</v>
      </c>
      <c r="F33" s="28">
        <f t="shared" si="3"/>
        <v>-48309.597369761264</v>
      </c>
      <c r="G33" s="28">
        <f t="shared" si="3"/>
        <v>-52174.365159342167</v>
      </c>
      <c r="H33" s="28">
        <f t="shared" si="3"/>
        <v>-56348.314372089546</v>
      </c>
      <c r="I33" s="28">
        <f t="shared" si="3"/>
        <v>-60856.179521856699</v>
      </c>
      <c r="J33" s="28">
        <f t="shared" si="3"/>
        <v>-65724.673883605225</v>
      </c>
      <c r="K33" s="28">
        <f t="shared" si="3"/>
        <v>-70982.647794293647</v>
      </c>
      <c r="L33" s="28">
        <f t="shared" si="3"/>
        <v>-76661.259617837131</v>
      </c>
      <c r="M33" s="28">
        <f t="shared" si="3"/>
        <v>-82794.160387264114</v>
      </c>
    </row>
    <row r="34" spans="2:13" ht="15.75" thickBot="1">
      <c r="B34" s="33" t="s">
        <v>30</v>
      </c>
      <c r="C34" s="34">
        <f>SUM(C30:C33)+C23</f>
        <v>0</v>
      </c>
      <c r="D34" s="34">
        <f t="shared" ref="D34:M34" si="4">SUM(D30:D33)+D23</f>
        <v>30582.306781754742</v>
      </c>
      <c r="E34" s="34">
        <f t="shared" si="4"/>
        <v>30582.306781754742</v>
      </c>
      <c r="F34" s="34">
        <f t="shared" si="4"/>
        <v>30582.306781754742</v>
      </c>
      <c r="G34" s="34">
        <f t="shared" si="4"/>
        <v>30582.306781754742</v>
      </c>
      <c r="H34" s="34">
        <f t="shared" si="4"/>
        <v>30582.306781754742</v>
      </c>
      <c r="I34" s="34">
        <f t="shared" si="4"/>
        <v>30582.306781754742</v>
      </c>
      <c r="J34" s="34">
        <f t="shared" si="4"/>
        <v>30582.306781754771</v>
      </c>
      <c r="K34" s="34">
        <f t="shared" si="4"/>
        <v>30582.306781754756</v>
      </c>
      <c r="L34" s="34">
        <f t="shared" si="4"/>
        <v>30582.306781754771</v>
      </c>
      <c r="M34" s="34">
        <f t="shared" si="4"/>
        <v>1680582.3067817548</v>
      </c>
    </row>
    <row r="35" spans="2:13" ht="15.75" thickBot="1"/>
    <row r="36" spans="2:13" ht="15.75" thickBot="1">
      <c r="B36" s="33" t="s">
        <v>31</v>
      </c>
      <c r="C36" s="34">
        <f>-C31</f>
        <v>-400000</v>
      </c>
      <c r="D36" s="34">
        <f>D34</f>
        <v>30582.306781754742</v>
      </c>
      <c r="E36" s="34">
        <f t="shared" ref="E36:M36" si="5">E34</f>
        <v>30582.306781754742</v>
      </c>
      <c r="F36" s="34">
        <f t="shared" si="5"/>
        <v>30582.306781754742</v>
      </c>
      <c r="G36" s="34">
        <f t="shared" si="5"/>
        <v>30582.306781754742</v>
      </c>
      <c r="H36" s="34">
        <f t="shared" si="5"/>
        <v>30582.306781754742</v>
      </c>
      <c r="I36" s="34">
        <f t="shared" si="5"/>
        <v>30582.306781754742</v>
      </c>
      <c r="J36" s="34">
        <f t="shared" si="5"/>
        <v>30582.306781754771</v>
      </c>
      <c r="K36" s="34">
        <f t="shared" si="5"/>
        <v>30582.306781754756</v>
      </c>
      <c r="L36" s="34">
        <f t="shared" si="5"/>
        <v>30582.306781754771</v>
      </c>
      <c r="M36" s="35">
        <f t="shared" si="5"/>
        <v>1680582.3067817548</v>
      </c>
    </row>
    <row r="37" spans="2:13" ht="15.75" thickBot="1">
      <c r="D37" s="7"/>
      <c r="E37" s="7"/>
      <c r="F37" s="7"/>
      <c r="G37" s="7"/>
      <c r="H37" s="7"/>
      <c r="I37" s="7"/>
      <c r="J37" s="7"/>
      <c r="K37" s="7"/>
    </row>
    <row r="38" spans="2:13" ht="15.75" thickBot="1">
      <c r="B38" s="33" t="s">
        <v>10</v>
      </c>
      <c r="C38" s="36">
        <f>IRR(C36:M36)</f>
        <v>0.19802131114242671</v>
      </c>
    </row>
    <row r="40" spans="2:13">
      <c r="B40" s="8"/>
      <c r="D40" s="7"/>
      <c r="E40" s="7"/>
      <c r="F40" s="7"/>
      <c r="G40" s="7"/>
      <c r="H40" s="7"/>
      <c r="I40" s="7"/>
      <c r="J40" s="7"/>
      <c r="K40" s="7"/>
      <c r="L40" s="7"/>
      <c r="M40" s="7"/>
    </row>
  </sheetData>
  <hyperlinks>
    <hyperlink ref="B1" r:id="rId1"/>
  </hyperlinks>
  <pageMargins left="0.7" right="0.7" top="0.75" bottom="0.75" header="0.3" footer="0.3"/>
  <pageSetup paperSize="9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M45"/>
  <sheetViews>
    <sheetView topLeftCell="A10" zoomScaleNormal="100" zoomScalePageLayoutView="125" workbookViewId="0">
      <selection activeCell="H48" sqref="H48"/>
    </sheetView>
  </sheetViews>
  <sheetFormatPr defaultColWidth="8.85546875" defaultRowHeight="15"/>
  <cols>
    <col min="1" max="1" width="6" style="1" customWidth="1"/>
    <col min="2" max="2" width="37.42578125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2:13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3">
      <c r="B3" s="11" t="s">
        <v>22</v>
      </c>
      <c r="C3" s="10" t="s">
        <v>32</v>
      </c>
      <c r="D3" s="9"/>
      <c r="E3" s="9"/>
      <c r="F3" s="9"/>
      <c r="G3" s="9"/>
      <c r="H3" s="9"/>
      <c r="I3" s="9"/>
      <c r="J3" s="9"/>
      <c r="K3" s="9"/>
      <c r="L3" s="9"/>
      <c r="M3" s="9"/>
    </row>
    <row r="5" spans="2:13">
      <c r="B5" s="12" t="s">
        <v>21</v>
      </c>
    </row>
    <row r="7" spans="2:13">
      <c r="B7" s="15" t="s">
        <v>11</v>
      </c>
      <c r="C7" s="16">
        <v>1000000</v>
      </c>
    </row>
    <row r="8" spans="2:13">
      <c r="B8" s="3" t="s">
        <v>19</v>
      </c>
      <c r="C8" s="4">
        <v>120000</v>
      </c>
    </row>
    <row r="9" spans="2:13">
      <c r="B9" s="17" t="s">
        <v>20</v>
      </c>
      <c r="C9" s="18">
        <v>1650000</v>
      </c>
    </row>
    <row r="10" spans="2:13">
      <c r="C10" s="2"/>
    </row>
    <row r="11" spans="2:13">
      <c r="B11" s="15" t="s">
        <v>23</v>
      </c>
      <c r="C11" s="19">
        <v>0.3</v>
      </c>
    </row>
    <row r="12" spans="2:13">
      <c r="B12" s="3" t="s">
        <v>35</v>
      </c>
      <c r="C12" s="39">
        <v>0.1</v>
      </c>
    </row>
    <row r="13" spans="2:13">
      <c r="B13" s="13" t="s">
        <v>24</v>
      </c>
      <c r="C13" s="14">
        <f>1-C11-C12</f>
        <v>0.6</v>
      </c>
    </row>
    <row r="14" spans="2:13">
      <c r="B14" s="3" t="s">
        <v>25</v>
      </c>
      <c r="C14" s="40">
        <v>0.14000000000000001</v>
      </c>
    </row>
    <row r="15" spans="2:13">
      <c r="B15" s="13" t="s">
        <v>36</v>
      </c>
      <c r="C15" s="37">
        <v>0.05</v>
      </c>
    </row>
    <row r="16" spans="2:13">
      <c r="B16" s="3" t="s">
        <v>26</v>
      </c>
      <c r="C16" s="38">
        <v>0.08</v>
      </c>
    </row>
    <row r="17" spans="2:13">
      <c r="B17" s="17" t="s">
        <v>27</v>
      </c>
      <c r="C17" s="41">
        <f>C11*C14+C13*C16+C12*C15</f>
        <v>9.5000000000000001E-2</v>
      </c>
      <c r="D17" s="5"/>
    </row>
    <row r="18" spans="2:13">
      <c r="C18" s="2"/>
    </row>
    <row r="21" spans="2:13" ht="15.75" thickBot="1">
      <c r="B21" s="21" t="s">
        <v>17</v>
      </c>
      <c r="C21" s="22" t="s">
        <v>0</v>
      </c>
      <c r="D21" s="22" t="s">
        <v>1</v>
      </c>
      <c r="E21" s="22" t="s">
        <v>2</v>
      </c>
      <c r="F21" s="22" t="s">
        <v>3</v>
      </c>
      <c r="G21" s="22" t="s">
        <v>4</v>
      </c>
      <c r="H21" s="22" t="s">
        <v>5</v>
      </c>
      <c r="I21" s="22" t="s">
        <v>12</v>
      </c>
      <c r="J21" s="22" t="s">
        <v>13</v>
      </c>
      <c r="K21" s="22" t="s">
        <v>14</v>
      </c>
      <c r="L21" s="22" t="s">
        <v>15</v>
      </c>
      <c r="M21" s="23" t="s">
        <v>16</v>
      </c>
    </row>
    <row r="22" spans="2:13" ht="15.75" thickBot="1">
      <c r="B22" s="24" t="s">
        <v>11</v>
      </c>
      <c r="C22" s="25">
        <f>-C7</f>
        <v>-1000000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6">
        <v>0</v>
      </c>
    </row>
    <row r="23" spans="2:13" ht="15.75" thickBot="1">
      <c r="B23" s="27" t="s">
        <v>18</v>
      </c>
      <c r="C23" s="28">
        <v>0</v>
      </c>
      <c r="D23" s="28">
        <f>C8</f>
        <v>120000</v>
      </c>
      <c r="E23" s="28">
        <f>D23</f>
        <v>120000</v>
      </c>
      <c r="F23" s="28">
        <f t="shared" ref="F23:M23" si="0">E23</f>
        <v>120000</v>
      </c>
      <c r="G23" s="28">
        <f t="shared" si="0"/>
        <v>120000</v>
      </c>
      <c r="H23" s="28">
        <f t="shared" si="0"/>
        <v>120000</v>
      </c>
      <c r="I23" s="28">
        <f t="shared" si="0"/>
        <v>120000</v>
      </c>
      <c r="J23" s="28">
        <f t="shared" si="0"/>
        <v>120000</v>
      </c>
      <c r="K23" s="28">
        <f t="shared" si="0"/>
        <v>120000</v>
      </c>
      <c r="L23" s="28">
        <f t="shared" si="0"/>
        <v>120000</v>
      </c>
      <c r="M23" s="29">
        <f t="shared" si="0"/>
        <v>120000</v>
      </c>
    </row>
    <row r="24" spans="2:13" ht="15.75" thickBot="1">
      <c r="B24" s="30" t="s">
        <v>20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f>C9</f>
        <v>1650000</v>
      </c>
    </row>
    <row r="25" spans="2:13" ht="15.75" thickBot="1">
      <c r="B25" s="33" t="s">
        <v>6</v>
      </c>
      <c r="C25" s="34">
        <f>SUM(C22:C24)</f>
        <v>-1000000</v>
      </c>
      <c r="D25" s="34">
        <f t="shared" ref="D25:M25" si="1">SUM(D22:D24)</f>
        <v>120000</v>
      </c>
      <c r="E25" s="34">
        <f t="shared" si="1"/>
        <v>120000</v>
      </c>
      <c r="F25" s="34">
        <f t="shared" si="1"/>
        <v>120000</v>
      </c>
      <c r="G25" s="34">
        <f t="shared" si="1"/>
        <v>120000</v>
      </c>
      <c r="H25" s="34">
        <f t="shared" si="1"/>
        <v>120000</v>
      </c>
      <c r="I25" s="34">
        <f t="shared" si="1"/>
        <v>120000</v>
      </c>
      <c r="J25" s="34">
        <f t="shared" si="1"/>
        <v>120000</v>
      </c>
      <c r="K25" s="34">
        <f t="shared" si="1"/>
        <v>120000</v>
      </c>
      <c r="L25" s="34">
        <f t="shared" si="1"/>
        <v>120000</v>
      </c>
      <c r="M25" s="35">
        <f t="shared" si="1"/>
        <v>1770000</v>
      </c>
    </row>
    <row r="26" spans="2:13" ht="15.75" thickBot="1"/>
    <row r="27" spans="2:13" ht="15.75" thickBot="1">
      <c r="B27" s="33" t="s">
        <v>9</v>
      </c>
      <c r="C27" s="36">
        <f>IRR(C25:M25)</f>
        <v>0.15174247331306856</v>
      </c>
    </row>
    <row r="31" spans="2:13" ht="15.75" thickBot="1">
      <c r="B31" s="21" t="s">
        <v>28</v>
      </c>
      <c r="C31" s="22">
        <v>0</v>
      </c>
      <c r="D31" s="22">
        <v>1</v>
      </c>
      <c r="E31" s="22">
        <v>2</v>
      </c>
      <c r="F31" s="22">
        <v>3</v>
      </c>
      <c r="G31" s="22">
        <v>4</v>
      </c>
      <c r="H31" s="22">
        <v>5</v>
      </c>
      <c r="I31" s="22">
        <v>6</v>
      </c>
      <c r="J31" s="22">
        <v>7</v>
      </c>
      <c r="K31" s="22">
        <v>8</v>
      </c>
      <c r="L31" s="22">
        <v>9</v>
      </c>
      <c r="M31" s="22">
        <v>10</v>
      </c>
    </row>
    <row r="32" spans="2:13" ht="15.75" thickBot="1">
      <c r="B32" s="24" t="s">
        <v>29</v>
      </c>
      <c r="C32" s="25">
        <f>C7*C13</f>
        <v>600000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</row>
    <row r="33" spans="2:13" ht="15.75" thickBot="1">
      <c r="B33" s="27" t="s">
        <v>23</v>
      </c>
      <c r="C33" s="28">
        <f>C7*C11</f>
        <v>300000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9">
        <v>0</v>
      </c>
    </row>
    <row r="34" spans="2:13" ht="15.75" thickBot="1">
      <c r="B34" s="30" t="s">
        <v>35</v>
      </c>
      <c r="C34" s="31">
        <f>C12*C7</f>
        <v>100000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2:13" ht="15.75" thickBot="1">
      <c r="B35" s="42" t="s">
        <v>37</v>
      </c>
      <c r="C35" s="43">
        <v>0</v>
      </c>
      <c r="D35" s="43">
        <f t="shared" ref="D35:M35" si="2">IPMT($C$16,D31,10,$C$32)</f>
        <v>-48000</v>
      </c>
      <c r="E35" s="43">
        <f t="shared" si="2"/>
        <v>-44686.584542540375</v>
      </c>
      <c r="F35" s="43">
        <f t="shared" si="2"/>
        <v>-41108.095848483987</v>
      </c>
      <c r="G35" s="43">
        <f t="shared" si="2"/>
        <v>-37243.328058903084</v>
      </c>
      <c r="H35" s="43">
        <f t="shared" si="2"/>
        <v>-33069.378846155705</v>
      </c>
      <c r="I35" s="43">
        <f t="shared" si="2"/>
        <v>-28561.513696388552</v>
      </c>
      <c r="J35" s="43">
        <f t="shared" si="2"/>
        <v>-23693.019334640008</v>
      </c>
      <c r="K35" s="43">
        <f t="shared" si="2"/>
        <v>-18435.045423951593</v>
      </c>
      <c r="L35" s="43">
        <f t="shared" si="2"/>
        <v>-12756.4336004081</v>
      </c>
      <c r="M35" s="43">
        <f t="shared" si="2"/>
        <v>-6623.5328309811293</v>
      </c>
    </row>
    <row r="36" spans="2:13" ht="15.75" thickBot="1">
      <c r="B36" s="24" t="s">
        <v>38</v>
      </c>
      <c r="C36" s="25">
        <v>0</v>
      </c>
      <c r="D36" s="25">
        <f t="shared" ref="D36:M36" si="3">PPMT($C$16,D31,10,$C$32)</f>
        <v>-41417.693218245251</v>
      </c>
      <c r="E36" s="25">
        <f t="shared" si="3"/>
        <v>-44731.108675704876</v>
      </c>
      <c r="F36" s="25">
        <f t="shared" si="3"/>
        <v>-48309.597369761264</v>
      </c>
      <c r="G36" s="25">
        <f t="shared" si="3"/>
        <v>-52174.365159342167</v>
      </c>
      <c r="H36" s="25">
        <f t="shared" si="3"/>
        <v>-56348.314372089546</v>
      </c>
      <c r="I36" s="25">
        <f t="shared" si="3"/>
        <v>-60856.179521856699</v>
      </c>
      <c r="J36" s="25">
        <f t="shared" si="3"/>
        <v>-65724.673883605225</v>
      </c>
      <c r="K36" s="25">
        <f t="shared" si="3"/>
        <v>-70982.647794293647</v>
      </c>
      <c r="L36" s="25">
        <f t="shared" si="3"/>
        <v>-76661.259617837131</v>
      </c>
      <c r="M36" s="25">
        <f t="shared" si="3"/>
        <v>-82794.160387264114</v>
      </c>
    </row>
    <row r="37" spans="2:13" ht="15.75" thickBot="1">
      <c r="B37" s="42" t="s">
        <v>39</v>
      </c>
      <c r="C37" s="43">
        <v>0</v>
      </c>
      <c r="D37" s="43">
        <f>IPMT($C$16,D31,10,$C$34)</f>
        <v>-8000</v>
      </c>
      <c r="E37" s="43">
        <f t="shared" ref="E37:M37" si="4">IPMT($C$16,E31,10,$C$34)</f>
        <v>-7447.7640904233967</v>
      </c>
      <c r="F37" s="43">
        <f t="shared" si="4"/>
        <v>-6851.3493080806638</v>
      </c>
      <c r="G37" s="43">
        <f t="shared" si="4"/>
        <v>-6207.2213431505124</v>
      </c>
      <c r="H37" s="43">
        <f t="shared" si="4"/>
        <v>-5511.5631410259512</v>
      </c>
      <c r="I37" s="43">
        <f t="shared" si="4"/>
        <v>-4760.2522827314251</v>
      </c>
      <c r="J37" s="43">
        <f t="shared" si="4"/>
        <v>-3948.8365557733346</v>
      </c>
      <c r="K37" s="43">
        <f t="shared" si="4"/>
        <v>-3072.5075706585985</v>
      </c>
      <c r="L37" s="43">
        <f t="shared" si="4"/>
        <v>-2126.0722667346836</v>
      </c>
      <c r="M37" s="43">
        <f t="shared" si="4"/>
        <v>-1103.9221384968548</v>
      </c>
    </row>
    <row r="38" spans="2:13" ht="15.75" thickBot="1">
      <c r="B38" s="30" t="s">
        <v>40</v>
      </c>
      <c r="C38" s="31">
        <v>0</v>
      </c>
      <c r="D38" s="31">
        <f>PPMT($C$16,D31,10,$C$34)</f>
        <v>-6902.9488697075412</v>
      </c>
      <c r="E38" s="31">
        <f t="shared" ref="E38:M38" si="5">PPMT($C$16,E31,10,$C$34)</f>
        <v>-7455.1847792841463</v>
      </c>
      <c r="F38" s="31">
        <f t="shared" si="5"/>
        <v>-8051.5995616268765</v>
      </c>
      <c r="G38" s="31">
        <f t="shared" si="5"/>
        <v>-8695.7275265570279</v>
      </c>
      <c r="H38" s="31">
        <f t="shared" si="5"/>
        <v>-9391.3857286815892</v>
      </c>
      <c r="I38" s="31">
        <f t="shared" si="5"/>
        <v>-10142.696586976115</v>
      </c>
      <c r="J38" s="31">
        <f t="shared" si="5"/>
        <v>-10954.112313934203</v>
      </c>
      <c r="K38" s="31">
        <f t="shared" si="5"/>
        <v>-11830.441299048942</v>
      </c>
      <c r="L38" s="31">
        <f t="shared" si="5"/>
        <v>-12776.876602972856</v>
      </c>
      <c r="M38" s="31">
        <f t="shared" si="5"/>
        <v>-13799.026731210686</v>
      </c>
    </row>
    <row r="39" spans="2:13" ht="15.75" thickBot="1">
      <c r="B39" s="33" t="s">
        <v>30</v>
      </c>
      <c r="C39" s="34">
        <f>SUM(C32:C38)+C25</f>
        <v>0</v>
      </c>
      <c r="D39" s="34">
        <f>SUM(D32:D38)+D25</f>
        <v>15679.357912047199</v>
      </c>
      <c r="E39" s="34">
        <f t="shared" ref="E39:M39" si="6">SUM(E32:E38)+E25</f>
        <v>15679.357912047199</v>
      </c>
      <c r="F39" s="34">
        <f t="shared" si="6"/>
        <v>15679.357912047199</v>
      </c>
      <c r="G39" s="34">
        <f t="shared" si="6"/>
        <v>15679.357912047213</v>
      </c>
      <c r="H39" s="34">
        <f t="shared" si="6"/>
        <v>15679.357912047199</v>
      </c>
      <c r="I39" s="34">
        <f t="shared" si="6"/>
        <v>15679.357912047199</v>
      </c>
      <c r="J39" s="34">
        <f t="shared" si="6"/>
        <v>15679.357912047228</v>
      </c>
      <c r="K39" s="34">
        <f t="shared" si="6"/>
        <v>15679.357912047228</v>
      </c>
      <c r="L39" s="34">
        <f t="shared" si="6"/>
        <v>15679.357912047228</v>
      </c>
      <c r="M39" s="34">
        <f t="shared" si="6"/>
        <v>1665679.3579120473</v>
      </c>
    </row>
    <row r="40" spans="2:13" ht="15.75" thickBot="1"/>
    <row r="41" spans="2:13" ht="15.75" thickBot="1">
      <c r="B41" s="33" t="s">
        <v>31</v>
      </c>
      <c r="C41" s="34">
        <f>-C33-C34</f>
        <v>-400000</v>
      </c>
      <c r="D41" s="34">
        <f>D39-D37-D38</f>
        <v>30582.306781754742</v>
      </c>
      <c r="E41" s="34">
        <f t="shared" ref="E41:M41" si="7">E39-E37-E38</f>
        <v>30582.306781754742</v>
      </c>
      <c r="F41" s="34">
        <f t="shared" si="7"/>
        <v>30582.306781754742</v>
      </c>
      <c r="G41" s="34">
        <f t="shared" si="7"/>
        <v>30582.306781754753</v>
      </c>
      <c r="H41" s="34">
        <f t="shared" si="7"/>
        <v>30582.306781754742</v>
      </c>
      <c r="I41" s="34">
        <f t="shared" si="7"/>
        <v>30582.306781754738</v>
      </c>
      <c r="J41" s="34">
        <f t="shared" si="7"/>
        <v>30582.306781754764</v>
      </c>
      <c r="K41" s="34">
        <f t="shared" si="7"/>
        <v>30582.306781754771</v>
      </c>
      <c r="L41" s="34">
        <f t="shared" si="7"/>
        <v>30582.306781754771</v>
      </c>
      <c r="M41" s="34">
        <f t="shared" si="7"/>
        <v>1680582.3067817548</v>
      </c>
    </row>
    <row r="42" spans="2:13" ht="15.75" thickBot="1"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2:13" ht="15.75" thickBot="1">
      <c r="B43" s="33" t="s">
        <v>10</v>
      </c>
      <c r="C43" s="36">
        <f>IRR(C41:M41)</f>
        <v>0.19802131114242671</v>
      </c>
      <c r="D43" s="7"/>
    </row>
    <row r="45" spans="2:13">
      <c r="B45" s="8"/>
      <c r="D45" s="7"/>
      <c r="E45" s="7"/>
      <c r="F45" s="7"/>
      <c r="G45" s="7"/>
      <c r="H45" s="7"/>
      <c r="I45" s="7"/>
      <c r="J45" s="7"/>
      <c r="K45" s="7"/>
      <c r="L45" s="7"/>
      <c r="M45" s="7"/>
    </row>
  </sheetData>
  <hyperlinks>
    <hyperlink ref="B1" r:id="rId1"/>
  </hyperlinks>
  <pageMargins left="0.7" right="0.7" top="0.75" bottom="0.75" header="0.3" footer="0.3"/>
  <pageSetup paperSize="9" orientation="portrait" horizontalDpi="4294967292" verticalDpi="4294967292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M45"/>
  <sheetViews>
    <sheetView topLeftCell="A10" zoomScaleNormal="100" zoomScalePageLayoutView="125" workbookViewId="0">
      <selection activeCell="C48" sqref="C48"/>
    </sheetView>
  </sheetViews>
  <sheetFormatPr defaultColWidth="8.85546875" defaultRowHeight="15"/>
  <cols>
    <col min="1" max="1" width="6" style="1" customWidth="1"/>
    <col min="2" max="2" width="37.42578125" style="1" bestFit="1" customWidth="1"/>
    <col min="3" max="3" width="11.28515625" style="1" bestFit="1" customWidth="1"/>
    <col min="4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2:13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3">
      <c r="B3" s="11" t="s">
        <v>41</v>
      </c>
      <c r="C3" s="10" t="s">
        <v>32</v>
      </c>
      <c r="D3" s="9"/>
      <c r="E3" s="9"/>
      <c r="F3" s="9"/>
      <c r="G3" s="9"/>
      <c r="H3" s="9"/>
      <c r="I3" s="9"/>
      <c r="J3" s="9"/>
      <c r="K3" s="9"/>
      <c r="L3" s="9"/>
      <c r="M3" s="9"/>
    </row>
    <row r="5" spans="2:13">
      <c r="B5" s="12" t="s">
        <v>21</v>
      </c>
    </row>
    <row r="7" spans="2:13">
      <c r="B7" s="15" t="s">
        <v>11</v>
      </c>
      <c r="C7" s="16">
        <v>1000000</v>
      </c>
    </row>
    <row r="8" spans="2:13">
      <c r="B8" s="3" t="s">
        <v>19</v>
      </c>
      <c r="C8" s="4">
        <v>120000</v>
      </c>
    </row>
    <row r="9" spans="2:13">
      <c r="B9" s="17" t="s">
        <v>20</v>
      </c>
      <c r="C9" s="18">
        <v>1650000</v>
      </c>
    </row>
    <row r="10" spans="2:13">
      <c r="C10" s="2"/>
    </row>
    <row r="11" spans="2:13">
      <c r="B11" s="15" t="s">
        <v>23</v>
      </c>
      <c r="C11" s="19">
        <v>0.3</v>
      </c>
    </row>
    <row r="12" spans="2:13">
      <c r="B12" s="3" t="s">
        <v>35</v>
      </c>
      <c r="C12" s="39">
        <v>0.1</v>
      </c>
    </row>
    <row r="13" spans="2:13">
      <c r="B13" s="13" t="s">
        <v>24</v>
      </c>
      <c r="C13" s="14">
        <f>1-C11-C12</f>
        <v>0.6</v>
      </c>
    </row>
    <row r="14" spans="2:13">
      <c r="B14" s="3" t="s">
        <v>25</v>
      </c>
      <c r="C14" s="40">
        <v>0.14000000000000001</v>
      </c>
    </row>
    <row r="15" spans="2:13">
      <c r="B15" s="13" t="s">
        <v>36</v>
      </c>
      <c r="C15" s="37">
        <v>0.05</v>
      </c>
    </row>
    <row r="16" spans="2:13">
      <c r="B16" s="3" t="s">
        <v>26</v>
      </c>
      <c r="C16" s="38">
        <v>0.08</v>
      </c>
    </row>
    <row r="17" spans="2:13">
      <c r="B17" s="17" t="s">
        <v>27</v>
      </c>
      <c r="C17" s="41">
        <f>C11*C14+C13*C16+C12*C15</f>
        <v>9.5000000000000001E-2</v>
      </c>
      <c r="D17" s="5"/>
    </row>
    <row r="18" spans="2:13">
      <c r="C18" s="2"/>
    </row>
    <row r="21" spans="2:13" ht="15.75" thickBot="1">
      <c r="B21" s="21" t="s">
        <v>17</v>
      </c>
      <c r="C21" s="22" t="s">
        <v>0</v>
      </c>
      <c r="D21" s="22" t="s">
        <v>1</v>
      </c>
      <c r="E21" s="22" t="s">
        <v>2</v>
      </c>
      <c r="F21" s="22" t="s">
        <v>3</v>
      </c>
      <c r="G21" s="22" t="s">
        <v>4</v>
      </c>
      <c r="H21" s="22" t="s">
        <v>5</v>
      </c>
      <c r="I21" s="22" t="s">
        <v>12</v>
      </c>
      <c r="J21" s="22" t="s">
        <v>13</v>
      </c>
      <c r="K21" s="22" t="s">
        <v>14</v>
      </c>
      <c r="L21" s="22" t="s">
        <v>15</v>
      </c>
      <c r="M21" s="23" t="s">
        <v>16</v>
      </c>
    </row>
    <row r="22" spans="2:13" ht="15.75" thickBot="1">
      <c r="B22" s="24" t="s">
        <v>11</v>
      </c>
      <c r="C22" s="25">
        <f>-C7</f>
        <v>-1000000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6">
        <v>0</v>
      </c>
    </row>
    <row r="23" spans="2:13" ht="15.75" thickBot="1">
      <c r="B23" s="27" t="s">
        <v>18</v>
      </c>
      <c r="C23" s="28">
        <v>0</v>
      </c>
      <c r="D23" s="28">
        <f>C8</f>
        <v>120000</v>
      </c>
      <c r="E23" s="28">
        <f>D23</f>
        <v>120000</v>
      </c>
      <c r="F23" s="28">
        <f t="shared" ref="F23:M23" si="0">E23</f>
        <v>120000</v>
      </c>
      <c r="G23" s="28">
        <f t="shared" si="0"/>
        <v>120000</v>
      </c>
      <c r="H23" s="28">
        <f t="shared" si="0"/>
        <v>120000</v>
      </c>
      <c r="I23" s="28">
        <f t="shared" si="0"/>
        <v>120000</v>
      </c>
      <c r="J23" s="28">
        <f t="shared" si="0"/>
        <v>120000</v>
      </c>
      <c r="K23" s="28">
        <f t="shared" si="0"/>
        <v>120000</v>
      </c>
      <c r="L23" s="28">
        <f t="shared" si="0"/>
        <v>120000</v>
      </c>
      <c r="M23" s="29">
        <f t="shared" si="0"/>
        <v>120000</v>
      </c>
    </row>
    <row r="24" spans="2:13" ht="15.75" thickBot="1">
      <c r="B24" s="30" t="s">
        <v>20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f>C9</f>
        <v>1650000</v>
      </c>
    </row>
    <row r="25" spans="2:13" ht="15.75" thickBot="1">
      <c r="B25" s="33" t="s">
        <v>6</v>
      </c>
      <c r="C25" s="34">
        <f>SUM(C22:C24)</f>
        <v>-1000000</v>
      </c>
      <c r="D25" s="34">
        <f t="shared" ref="D25:M25" si="1">SUM(D22:D24)</f>
        <v>120000</v>
      </c>
      <c r="E25" s="34">
        <f t="shared" si="1"/>
        <v>120000</v>
      </c>
      <c r="F25" s="34">
        <f t="shared" si="1"/>
        <v>120000</v>
      </c>
      <c r="G25" s="34">
        <f t="shared" si="1"/>
        <v>120000</v>
      </c>
      <c r="H25" s="34">
        <f t="shared" si="1"/>
        <v>120000</v>
      </c>
      <c r="I25" s="34">
        <f t="shared" si="1"/>
        <v>120000</v>
      </c>
      <c r="J25" s="34">
        <f t="shared" si="1"/>
        <v>120000</v>
      </c>
      <c r="K25" s="34">
        <f t="shared" si="1"/>
        <v>120000</v>
      </c>
      <c r="L25" s="34">
        <f t="shared" si="1"/>
        <v>120000</v>
      </c>
      <c r="M25" s="35">
        <f t="shared" si="1"/>
        <v>1770000</v>
      </c>
    </row>
    <row r="26" spans="2:13" ht="15.75" thickBot="1"/>
    <row r="27" spans="2:13" ht="15.75" thickBot="1">
      <c r="B27" s="33" t="s">
        <v>9</v>
      </c>
      <c r="C27" s="36">
        <f>IRR(C25:M25)</f>
        <v>0.15174247331306856</v>
      </c>
    </row>
    <row r="31" spans="2:13" ht="15.75" thickBot="1">
      <c r="B31" s="21" t="s">
        <v>28</v>
      </c>
      <c r="C31" s="22">
        <v>0</v>
      </c>
      <c r="D31" s="22">
        <v>1</v>
      </c>
      <c r="E31" s="22">
        <v>2</v>
      </c>
      <c r="F31" s="22">
        <v>3</v>
      </c>
      <c r="G31" s="22">
        <v>4</v>
      </c>
      <c r="H31" s="22">
        <v>5</v>
      </c>
      <c r="I31" s="22">
        <v>6</v>
      </c>
      <c r="J31" s="22">
        <v>7</v>
      </c>
      <c r="K31" s="22">
        <v>8</v>
      </c>
      <c r="L31" s="22">
        <v>9</v>
      </c>
      <c r="M31" s="22">
        <v>10</v>
      </c>
    </row>
    <row r="32" spans="2:13" ht="15.75" thickBot="1">
      <c r="B32" s="24" t="s">
        <v>29</v>
      </c>
      <c r="C32" s="25">
        <f>C7*C13</f>
        <v>600000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6">
        <v>0</v>
      </c>
    </row>
    <row r="33" spans="2:13" ht="15.75" thickBot="1">
      <c r="B33" s="27" t="s">
        <v>23</v>
      </c>
      <c r="C33" s="28">
        <f>C7*C11</f>
        <v>300000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9">
        <v>0</v>
      </c>
    </row>
    <row r="34" spans="2:13" ht="15.75" thickBot="1">
      <c r="B34" s="30" t="s">
        <v>35</v>
      </c>
      <c r="C34" s="31">
        <f>C12*C7</f>
        <v>100000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2:13" ht="15.75" thickBot="1">
      <c r="B35" s="42" t="s">
        <v>37</v>
      </c>
      <c r="C35" s="43">
        <v>0</v>
      </c>
      <c r="D35" s="43">
        <f t="shared" ref="D35:M35" si="2">IPMT($C$16,D31,10,$C$32)</f>
        <v>-48000</v>
      </c>
      <c r="E35" s="43">
        <f t="shared" si="2"/>
        <v>-44686.584542540375</v>
      </c>
      <c r="F35" s="43">
        <f t="shared" si="2"/>
        <v>-41108.095848483987</v>
      </c>
      <c r="G35" s="43">
        <f t="shared" si="2"/>
        <v>-37243.328058903084</v>
      </c>
      <c r="H35" s="43">
        <f t="shared" si="2"/>
        <v>-33069.378846155705</v>
      </c>
      <c r="I35" s="43">
        <f t="shared" si="2"/>
        <v>-28561.513696388552</v>
      </c>
      <c r="J35" s="43">
        <f t="shared" si="2"/>
        <v>-23693.019334640008</v>
      </c>
      <c r="K35" s="43">
        <f t="shared" si="2"/>
        <v>-18435.045423951593</v>
      </c>
      <c r="L35" s="43">
        <f t="shared" si="2"/>
        <v>-12756.4336004081</v>
      </c>
      <c r="M35" s="43">
        <f t="shared" si="2"/>
        <v>-6623.5328309811293</v>
      </c>
    </row>
    <row r="36" spans="2:13">
      <c r="B36" s="30" t="s">
        <v>38</v>
      </c>
      <c r="C36" s="31">
        <v>0</v>
      </c>
      <c r="D36" s="31">
        <f t="shared" ref="D36:M36" si="3">PPMT($C$16,D31,10,$C$32)</f>
        <v>-41417.693218245251</v>
      </c>
      <c r="E36" s="31">
        <f t="shared" si="3"/>
        <v>-44731.108675704876</v>
      </c>
      <c r="F36" s="31">
        <f t="shared" si="3"/>
        <v>-48309.597369761264</v>
      </c>
      <c r="G36" s="31">
        <f t="shared" si="3"/>
        <v>-52174.365159342167</v>
      </c>
      <c r="H36" s="31">
        <f t="shared" si="3"/>
        <v>-56348.314372089546</v>
      </c>
      <c r="I36" s="31">
        <f t="shared" si="3"/>
        <v>-60856.179521856699</v>
      </c>
      <c r="J36" s="31">
        <f t="shared" si="3"/>
        <v>-65724.673883605225</v>
      </c>
      <c r="K36" s="31">
        <f t="shared" si="3"/>
        <v>-70982.647794293647</v>
      </c>
      <c r="L36" s="31">
        <f t="shared" si="3"/>
        <v>-76661.259617837131</v>
      </c>
      <c r="M36" s="31">
        <f t="shared" si="3"/>
        <v>-82794.160387264114</v>
      </c>
    </row>
    <row r="37" spans="2:13" ht="15.75" thickBot="1">
      <c r="B37" s="44" t="s">
        <v>39</v>
      </c>
      <c r="C37" s="45">
        <v>0</v>
      </c>
      <c r="D37" s="45">
        <f>IPMT($C$16,D31,10,$C$34)</f>
        <v>-8000</v>
      </c>
      <c r="E37" s="45">
        <f t="shared" ref="E37:M37" si="4">IPMT($C$16,E31,10,$C$34)</f>
        <v>-7447.7640904233967</v>
      </c>
      <c r="F37" s="45">
        <f t="shared" si="4"/>
        <v>-6851.3493080806638</v>
      </c>
      <c r="G37" s="45">
        <f t="shared" si="4"/>
        <v>-6207.2213431505124</v>
      </c>
      <c r="H37" s="45">
        <f t="shared" si="4"/>
        <v>-5511.5631410259512</v>
      </c>
      <c r="I37" s="45">
        <f t="shared" si="4"/>
        <v>-4760.2522827314251</v>
      </c>
      <c r="J37" s="45">
        <f t="shared" si="4"/>
        <v>-3948.8365557733346</v>
      </c>
      <c r="K37" s="45">
        <f t="shared" si="4"/>
        <v>-3072.5075706585985</v>
      </c>
      <c r="L37" s="45">
        <f t="shared" si="4"/>
        <v>-2126.0722667346836</v>
      </c>
      <c r="M37" s="45">
        <f t="shared" si="4"/>
        <v>-1103.9221384968548</v>
      </c>
    </row>
    <row r="38" spans="2:13" ht="15.75" thickBot="1">
      <c r="B38" s="46" t="s">
        <v>40</v>
      </c>
      <c r="C38" s="47">
        <v>0</v>
      </c>
      <c r="D38" s="47">
        <f>PPMT($C$16,D31,10,$C$34)</f>
        <v>-6902.9488697075412</v>
      </c>
      <c r="E38" s="47">
        <f t="shared" ref="E38:M38" si="5">PPMT($C$16,E31,10,$C$34)</f>
        <v>-7455.1847792841463</v>
      </c>
      <c r="F38" s="47">
        <f t="shared" si="5"/>
        <v>-8051.5995616268765</v>
      </c>
      <c r="G38" s="47">
        <f t="shared" si="5"/>
        <v>-8695.7275265570279</v>
      </c>
      <c r="H38" s="47">
        <f t="shared" si="5"/>
        <v>-9391.3857286815892</v>
      </c>
      <c r="I38" s="47">
        <f t="shared" si="5"/>
        <v>-10142.696586976115</v>
      </c>
      <c r="J38" s="47">
        <f t="shared" si="5"/>
        <v>-10954.112313934203</v>
      </c>
      <c r="K38" s="47">
        <f t="shared" si="5"/>
        <v>-11830.441299048942</v>
      </c>
      <c r="L38" s="47">
        <f t="shared" si="5"/>
        <v>-12776.876602972856</v>
      </c>
      <c r="M38" s="47">
        <f t="shared" si="5"/>
        <v>-13799.026731210686</v>
      </c>
    </row>
    <row r="39" spans="2:13" ht="15.75" thickBot="1">
      <c r="B39" s="33" t="s">
        <v>30</v>
      </c>
      <c r="C39" s="34">
        <f>SUM(C32:C38)+C25</f>
        <v>0</v>
      </c>
      <c r="D39" s="34">
        <f>SUM(D32:D38)+D25</f>
        <v>15679.357912047199</v>
      </c>
      <c r="E39" s="34">
        <f t="shared" ref="E39:M39" si="6">SUM(E32:E38)+E25</f>
        <v>15679.357912047199</v>
      </c>
      <c r="F39" s="34">
        <f t="shared" si="6"/>
        <v>15679.357912047199</v>
      </c>
      <c r="G39" s="34">
        <f t="shared" si="6"/>
        <v>15679.357912047213</v>
      </c>
      <c r="H39" s="34">
        <f t="shared" si="6"/>
        <v>15679.357912047199</v>
      </c>
      <c r="I39" s="34">
        <f t="shared" si="6"/>
        <v>15679.357912047199</v>
      </c>
      <c r="J39" s="34">
        <f t="shared" si="6"/>
        <v>15679.357912047228</v>
      </c>
      <c r="K39" s="34">
        <f t="shared" si="6"/>
        <v>15679.357912047228</v>
      </c>
      <c r="L39" s="34">
        <f t="shared" si="6"/>
        <v>15679.357912047228</v>
      </c>
      <c r="M39" s="34">
        <f t="shared" si="6"/>
        <v>1665679.3579120473</v>
      </c>
    </row>
    <row r="40" spans="2:13" ht="15.75" thickBot="1"/>
    <row r="41" spans="2:13" ht="15.75" thickBot="1">
      <c r="B41" s="33" t="s">
        <v>31</v>
      </c>
      <c r="C41" s="34">
        <f>-C33</f>
        <v>-300000</v>
      </c>
      <c r="D41" s="34">
        <f>D39</f>
        <v>15679.357912047199</v>
      </c>
      <c r="E41" s="34">
        <f t="shared" ref="E41:M41" si="7">E39</f>
        <v>15679.357912047199</v>
      </c>
      <c r="F41" s="34">
        <f t="shared" si="7"/>
        <v>15679.357912047199</v>
      </c>
      <c r="G41" s="34">
        <f t="shared" si="7"/>
        <v>15679.357912047213</v>
      </c>
      <c r="H41" s="34">
        <f t="shared" si="7"/>
        <v>15679.357912047199</v>
      </c>
      <c r="I41" s="34">
        <f t="shared" si="7"/>
        <v>15679.357912047199</v>
      </c>
      <c r="J41" s="34">
        <f t="shared" si="7"/>
        <v>15679.357912047228</v>
      </c>
      <c r="K41" s="34">
        <f t="shared" si="7"/>
        <v>15679.357912047228</v>
      </c>
      <c r="L41" s="34">
        <f t="shared" si="7"/>
        <v>15679.357912047228</v>
      </c>
      <c r="M41" s="34">
        <f t="shared" si="7"/>
        <v>1665679.3579120473</v>
      </c>
    </row>
    <row r="42" spans="2:13" ht="15.75" thickBot="1"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2:13" ht="15.75" thickBot="1">
      <c r="B43" s="33" t="s">
        <v>10</v>
      </c>
      <c r="C43" s="36">
        <f>IRR(C41:M41)</f>
        <v>0.21401407183122423</v>
      </c>
      <c r="D43" s="7"/>
    </row>
    <row r="45" spans="2:13">
      <c r="B45" s="8"/>
      <c r="D45" s="7"/>
      <c r="E45" s="7"/>
      <c r="F45" s="7"/>
      <c r="G45" s="7"/>
      <c r="H45" s="7"/>
      <c r="I45" s="7"/>
      <c r="J45" s="7"/>
      <c r="K45" s="7"/>
      <c r="L45" s="7"/>
      <c r="M45" s="7"/>
    </row>
  </sheetData>
  <hyperlinks>
    <hyperlink ref="B1" r:id="rId1"/>
  </hyperlinks>
  <pageMargins left="0.7" right="0.7" top="0.75" bottom="0.75" header="0.3" footer="0.3"/>
  <pageSetup paperSize="9" orientation="portrait" horizontalDpi="4294967292" verticalDpi="4294967292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1:M51"/>
  <sheetViews>
    <sheetView zoomScaleNormal="100" zoomScalePageLayoutView="125" workbookViewId="0">
      <selection activeCell="Q38" sqref="Q38"/>
    </sheetView>
  </sheetViews>
  <sheetFormatPr defaultColWidth="8.85546875" defaultRowHeight="15"/>
  <cols>
    <col min="1" max="1" width="6" style="1" customWidth="1"/>
    <col min="2" max="2" width="37.42578125" style="1" bestFit="1" customWidth="1"/>
    <col min="3" max="3" width="11.28515625" style="1" bestFit="1" customWidth="1"/>
    <col min="4" max="4" width="10.5703125" style="1" bestFit="1" customWidth="1"/>
    <col min="5" max="6" width="9.7109375" style="1" bestFit="1" customWidth="1"/>
    <col min="7" max="11" width="9.5703125" style="1" bestFit="1" customWidth="1"/>
    <col min="12" max="12" width="9.7109375" style="1" bestFit="1" customWidth="1"/>
    <col min="13" max="13" width="10.5703125" style="1" bestFit="1" customWidth="1"/>
    <col min="14" max="14" width="9.7109375" style="1" bestFit="1" customWidth="1"/>
    <col min="15" max="16384" width="8.85546875" style="1"/>
  </cols>
  <sheetData>
    <row r="1" spans="2:13">
      <c r="B1" s="9" t="s">
        <v>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2:13">
      <c r="B3" s="11" t="s">
        <v>42</v>
      </c>
      <c r="C3" s="10" t="s">
        <v>32</v>
      </c>
      <c r="D3" s="9"/>
      <c r="E3" s="9"/>
      <c r="F3" s="9"/>
      <c r="G3" s="9"/>
      <c r="H3" s="9"/>
      <c r="I3" s="9"/>
      <c r="J3" s="9"/>
      <c r="K3" s="9"/>
      <c r="L3" s="9"/>
      <c r="M3" s="9"/>
    </row>
    <row r="5" spans="2:13">
      <c r="B5" s="12" t="s">
        <v>21</v>
      </c>
    </row>
    <row r="7" spans="2:13">
      <c r="B7" s="15" t="s">
        <v>11</v>
      </c>
      <c r="C7" s="16">
        <v>1000000</v>
      </c>
    </row>
    <row r="8" spans="2:13">
      <c r="B8" s="3" t="s">
        <v>19</v>
      </c>
      <c r="C8" s="4">
        <v>120000</v>
      </c>
    </row>
    <row r="9" spans="2:13">
      <c r="B9" s="17" t="s">
        <v>20</v>
      </c>
      <c r="C9" s="18">
        <v>1650000</v>
      </c>
    </row>
    <row r="10" spans="2:13">
      <c r="C10" s="2"/>
    </row>
    <row r="11" spans="2:13">
      <c r="B11" s="15" t="s">
        <v>43</v>
      </c>
      <c r="C11" s="19">
        <v>0.1</v>
      </c>
    </row>
    <row r="12" spans="2:13">
      <c r="B12" s="3" t="s">
        <v>44</v>
      </c>
      <c r="C12" s="39">
        <v>0.2</v>
      </c>
    </row>
    <row r="13" spans="2:13">
      <c r="B13" s="13" t="s">
        <v>45</v>
      </c>
      <c r="C13" s="48">
        <v>0.1</v>
      </c>
    </row>
    <row r="14" spans="2:13">
      <c r="B14" s="3" t="s">
        <v>24</v>
      </c>
      <c r="C14" s="6">
        <f>1-C11-C13-C12</f>
        <v>0.60000000000000009</v>
      </c>
    </row>
    <row r="15" spans="2:13">
      <c r="B15" s="13" t="s">
        <v>25</v>
      </c>
      <c r="C15" s="37">
        <v>0.14000000000000001</v>
      </c>
    </row>
    <row r="16" spans="2:13">
      <c r="B16" s="3" t="s">
        <v>36</v>
      </c>
      <c r="C16" s="40">
        <v>0.05</v>
      </c>
    </row>
    <row r="17" spans="2:13">
      <c r="B17" s="13" t="s">
        <v>26</v>
      </c>
      <c r="C17" s="50">
        <v>0.08</v>
      </c>
    </row>
    <row r="18" spans="2:13">
      <c r="B18" s="49" t="s">
        <v>27</v>
      </c>
      <c r="C18" s="51">
        <f>C11*C15+C14*C17+C13*C16+C12*C15</f>
        <v>9.5000000000000029E-2</v>
      </c>
      <c r="D18" s="5"/>
    </row>
    <row r="19" spans="2:13">
      <c r="C19" s="2"/>
    </row>
    <row r="22" spans="2:13" ht="15.75" thickBot="1">
      <c r="B22" s="21" t="s">
        <v>17</v>
      </c>
      <c r="C22" s="22" t="s">
        <v>0</v>
      </c>
      <c r="D22" s="22" t="s">
        <v>1</v>
      </c>
      <c r="E22" s="22" t="s">
        <v>2</v>
      </c>
      <c r="F22" s="22" t="s">
        <v>3</v>
      </c>
      <c r="G22" s="22" t="s">
        <v>4</v>
      </c>
      <c r="H22" s="22" t="s">
        <v>5</v>
      </c>
      <c r="I22" s="22" t="s">
        <v>12</v>
      </c>
      <c r="J22" s="22" t="s">
        <v>13</v>
      </c>
      <c r="K22" s="22" t="s">
        <v>14</v>
      </c>
      <c r="L22" s="22" t="s">
        <v>15</v>
      </c>
      <c r="M22" s="23" t="s">
        <v>16</v>
      </c>
    </row>
    <row r="23" spans="2:13" ht="15.75" thickBot="1">
      <c r="B23" s="24" t="s">
        <v>11</v>
      </c>
      <c r="C23" s="25">
        <f>-C7</f>
        <v>-1000000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6">
        <v>0</v>
      </c>
    </row>
    <row r="24" spans="2:13" ht="15.75" thickBot="1">
      <c r="B24" s="27" t="s">
        <v>18</v>
      </c>
      <c r="C24" s="28">
        <v>0</v>
      </c>
      <c r="D24" s="28">
        <f>C8</f>
        <v>120000</v>
      </c>
      <c r="E24" s="28">
        <f>D24</f>
        <v>120000</v>
      </c>
      <c r="F24" s="28">
        <f t="shared" ref="F24:M24" si="0">E24</f>
        <v>120000</v>
      </c>
      <c r="G24" s="28">
        <f t="shared" si="0"/>
        <v>120000</v>
      </c>
      <c r="H24" s="28">
        <f t="shared" si="0"/>
        <v>120000</v>
      </c>
      <c r="I24" s="28">
        <f t="shared" si="0"/>
        <v>120000</v>
      </c>
      <c r="J24" s="28">
        <f t="shared" si="0"/>
        <v>120000</v>
      </c>
      <c r="K24" s="28">
        <f t="shared" si="0"/>
        <v>120000</v>
      </c>
      <c r="L24" s="28">
        <f t="shared" si="0"/>
        <v>120000</v>
      </c>
      <c r="M24" s="29">
        <f t="shared" si="0"/>
        <v>120000</v>
      </c>
    </row>
    <row r="25" spans="2:13" ht="15.75" thickBot="1">
      <c r="B25" s="30" t="s">
        <v>20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f>C9</f>
        <v>1650000</v>
      </c>
    </row>
    <row r="26" spans="2:13" ht="15.75" thickBot="1">
      <c r="B26" s="33" t="s">
        <v>6</v>
      </c>
      <c r="C26" s="34">
        <f>SUM(C23:C25)</f>
        <v>-1000000</v>
      </c>
      <c r="D26" s="34">
        <f t="shared" ref="D26:M26" si="1">SUM(D23:D25)</f>
        <v>120000</v>
      </c>
      <c r="E26" s="34">
        <f t="shared" si="1"/>
        <v>120000</v>
      </c>
      <c r="F26" s="34">
        <f t="shared" si="1"/>
        <v>120000</v>
      </c>
      <c r="G26" s="34">
        <f t="shared" si="1"/>
        <v>120000</v>
      </c>
      <c r="H26" s="34">
        <f t="shared" si="1"/>
        <v>120000</v>
      </c>
      <c r="I26" s="34">
        <f t="shared" si="1"/>
        <v>120000</v>
      </c>
      <c r="J26" s="34">
        <f t="shared" si="1"/>
        <v>120000</v>
      </c>
      <c r="K26" s="34">
        <f t="shared" si="1"/>
        <v>120000</v>
      </c>
      <c r="L26" s="34">
        <f t="shared" si="1"/>
        <v>120000</v>
      </c>
      <c r="M26" s="35">
        <f t="shared" si="1"/>
        <v>1770000</v>
      </c>
    </row>
    <row r="27" spans="2:13" ht="15.75" thickBot="1"/>
    <row r="28" spans="2:13" ht="15.75" thickBot="1">
      <c r="B28" s="33" t="s">
        <v>9</v>
      </c>
      <c r="C28" s="36">
        <f>IRR(C26:M26)</f>
        <v>0.15174247331306856</v>
      </c>
    </row>
    <row r="32" spans="2:13" ht="15.75" thickBot="1">
      <c r="B32" s="21" t="s">
        <v>28</v>
      </c>
      <c r="C32" s="22">
        <v>0</v>
      </c>
      <c r="D32" s="22">
        <v>1</v>
      </c>
      <c r="E32" s="22">
        <v>2</v>
      </c>
      <c r="F32" s="22">
        <v>3</v>
      </c>
      <c r="G32" s="22">
        <v>4</v>
      </c>
      <c r="H32" s="22">
        <v>5</v>
      </c>
      <c r="I32" s="22">
        <v>6</v>
      </c>
      <c r="J32" s="22">
        <v>7</v>
      </c>
      <c r="K32" s="22">
        <v>8</v>
      </c>
      <c r="L32" s="22">
        <v>9</v>
      </c>
      <c r="M32" s="22">
        <v>10</v>
      </c>
    </row>
    <row r="33" spans="2:13" ht="15.75" thickBot="1">
      <c r="B33" s="27" t="s">
        <v>29</v>
      </c>
      <c r="C33" s="28">
        <f>C7*C14</f>
        <v>600000.00000000012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9">
        <v>0</v>
      </c>
    </row>
    <row r="34" spans="2:13" ht="15.75" thickBot="1">
      <c r="B34" s="24" t="s">
        <v>43</v>
      </c>
      <c r="C34" s="25">
        <f>C7*C11</f>
        <v>100000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6">
        <v>0</v>
      </c>
    </row>
    <row r="35" spans="2:13" ht="15.75" thickBot="1">
      <c r="B35" s="42" t="s">
        <v>44</v>
      </c>
      <c r="C35" s="43">
        <f>C12*C7</f>
        <v>200000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9">
        <v>0</v>
      </c>
    </row>
    <row r="36" spans="2:13" ht="15.75" thickBot="1">
      <c r="B36" s="24" t="s">
        <v>45</v>
      </c>
      <c r="C36" s="25">
        <f>C13*C7</f>
        <v>100000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</row>
    <row r="37" spans="2:13" ht="15.75" thickBot="1">
      <c r="B37" s="42" t="s">
        <v>37</v>
      </c>
      <c r="C37" s="43">
        <v>0</v>
      </c>
      <c r="D37" s="43">
        <f t="shared" ref="D37:M37" si="2">IPMT($C$17,D32,10,$C$33)</f>
        <v>-48000.000000000007</v>
      </c>
      <c r="E37" s="43">
        <f t="shared" si="2"/>
        <v>-44686.58454254039</v>
      </c>
      <c r="F37" s="43">
        <f t="shared" si="2"/>
        <v>-41108.095848483994</v>
      </c>
      <c r="G37" s="43">
        <f t="shared" si="2"/>
        <v>-37243.328058903091</v>
      </c>
      <c r="H37" s="43">
        <f t="shared" si="2"/>
        <v>-33069.37884615572</v>
      </c>
      <c r="I37" s="43">
        <f t="shared" si="2"/>
        <v>-28561.513696388556</v>
      </c>
      <c r="J37" s="43">
        <f t="shared" si="2"/>
        <v>-23693.019334640016</v>
      </c>
      <c r="K37" s="43">
        <f t="shared" si="2"/>
        <v>-18435.045423951597</v>
      </c>
      <c r="L37" s="43">
        <f t="shared" si="2"/>
        <v>-12756.433600408105</v>
      </c>
      <c r="M37" s="43">
        <f t="shared" si="2"/>
        <v>-6623.5328309811302</v>
      </c>
    </row>
    <row r="38" spans="2:13" ht="15.75" thickBot="1">
      <c r="B38" s="24" t="s">
        <v>38</v>
      </c>
      <c r="C38" s="25">
        <v>0</v>
      </c>
      <c r="D38" s="25">
        <f t="shared" ref="D38:M38" si="3">PPMT($C$17,D32,10,$C$33)</f>
        <v>-41417.693218245258</v>
      </c>
      <c r="E38" s="25">
        <f t="shared" si="3"/>
        <v>-44731.108675704891</v>
      </c>
      <c r="F38" s="25">
        <f t="shared" si="3"/>
        <v>-48309.597369761272</v>
      </c>
      <c r="G38" s="25">
        <f t="shared" si="3"/>
        <v>-52174.365159342182</v>
      </c>
      <c r="H38" s="25">
        <f t="shared" si="3"/>
        <v>-56348.314372089553</v>
      </c>
      <c r="I38" s="25">
        <f t="shared" si="3"/>
        <v>-60856.179521856713</v>
      </c>
      <c r="J38" s="25">
        <f t="shared" si="3"/>
        <v>-65724.673883605254</v>
      </c>
      <c r="K38" s="25">
        <f t="shared" si="3"/>
        <v>-70982.647794293676</v>
      </c>
      <c r="L38" s="25">
        <f t="shared" si="3"/>
        <v>-76661.25961783716</v>
      </c>
      <c r="M38" s="26">
        <f t="shared" si="3"/>
        <v>-82794.160387264143</v>
      </c>
    </row>
    <row r="39" spans="2:13" ht="15.75" thickBot="1">
      <c r="B39" s="42" t="s">
        <v>39</v>
      </c>
      <c r="C39" s="43">
        <v>0</v>
      </c>
      <c r="D39" s="43">
        <f>IPMT($C$17,D32,10,$C$36)</f>
        <v>-8000</v>
      </c>
      <c r="E39" s="43">
        <f t="shared" ref="E39:M39" si="4">IPMT($C$17,E32,10,$C$36)</f>
        <v>-7447.7640904233967</v>
      </c>
      <c r="F39" s="43">
        <f t="shared" si="4"/>
        <v>-6851.3493080806638</v>
      </c>
      <c r="G39" s="43">
        <f t="shared" si="4"/>
        <v>-6207.2213431505124</v>
      </c>
      <c r="H39" s="43">
        <f t="shared" si="4"/>
        <v>-5511.5631410259512</v>
      </c>
      <c r="I39" s="43">
        <f t="shared" si="4"/>
        <v>-4760.2522827314251</v>
      </c>
      <c r="J39" s="43">
        <f t="shared" si="4"/>
        <v>-3948.8365557733346</v>
      </c>
      <c r="K39" s="43">
        <f t="shared" si="4"/>
        <v>-3072.5075706585985</v>
      </c>
      <c r="L39" s="43">
        <f t="shared" si="4"/>
        <v>-2126.0722667346836</v>
      </c>
      <c r="M39" s="43">
        <f t="shared" si="4"/>
        <v>-1103.9221384968548</v>
      </c>
    </row>
    <row r="40" spans="2:13" ht="15.75" thickBot="1">
      <c r="B40" s="24" t="s">
        <v>40</v>
      </c>
      <c r="C40" s="25">
        <v>0</v>
      </c>
      <c r="D40" s="25">
        <f>PPMT($C$17,D32,10,$C$36)</f>
        <v>-6902.9488697075412</v>
      </c>
      <c r="E40" s="25">
        <f t="shared" ref="E40:M40" si="5">PPMT($C$17,E32,10,$C$36)</f>
        <v>-7455.1847792841463</v>
      </c>
      <c r="F40" s="25">
        <f t="shared" si="5"/>
        <v>-8051.5995616268765</v>
      </c>
      <c r="G40" s="25">
        <f t="shared" si="5"/>
        <v>-8695.7275265570279</v>
      </c>
      <c r="H40" s="25">
        <f t="shared" si="5"/>
        <v>-9391.3857286815892</v>
      </c>
      <c r="I40" s="25">
        <f t="shared" si="5"/>
        <v>-10142.696586976115</v>
      </c>
      <c r="J40" s="25">
        <f t="shared" si="5"/>
        <v>-10954.112313934203</v>
      </c>
      <c r="K40" s="25">
        <f t="shared" si="5"/>
        <v>-11830.441299048942</v>
      </c>
      <c r="L40" s="25">
        <f t="shared" si="5"/>
        <v>-12776.876602972856</v>
      </c>
      <c r="M40" s="26">
        <f t="shared" si="5"/>
        <v>-13799.026731210686</v>
      </c>
    </row>
    <row r="41" spans="2:13" ht="15.75" thickBot="1">
      <c r="B41" s="33" t="s">
        <v>30</v>
      </c>
      <c r="C41" s="34">
        <f>SUM(C33:C40)+C26</f>
        <v>0</v>
      </c>
      <c r="D41" s="34">
        <f>SUM(D33:D40)+D26</f>
        <v>15679.357912047199</v>
      </c>
      <c r="E41" s="34">
        <f t="shared" ref="E41:M41" si="6">SUM(E33:E40)+E26</f>
        <v>15679.35791204717</v>
      </c>
      <c r="F41" s="34">
        <f t="shared" si="6"/>
        <v>15679.357912047199</v>
      </c>
      <c r="G41" s="34">
        <f t="shared" si="6"/>
        <v>15679.357912047184</v>
      </c>
      <c r="H41" s="34">
        <f t="shared" si="6"/>
        <v>15679.357912047184</v>
      </c>
      <c r="I41" s="34">
        <f t="shared" si="6"/>
        <v>15679.357912047184</v>
      </c>
      <c r="J41" s="34">
        <f t="shared" si="6"/>
        <v>15679.357912047184</v>
      </c>
      <c r="K41" s="34">
        <f t="shared" si="6"/>
        <v>15679.357912047199</v>
      </c>
      <c r="L41" s="34">
        <f t="shared" si="6"/>
        <v>15679.357912047199</v>
      </c>
      <c r="M41" s="34">
        <f t="shared" si="6"/>
        <v>1665679.3579120473</v>
      </c>
    </row>
    <row r="43" spans="2:13">
      <c r="B43" s="52" t="s">
        <v>46</v>
      </c>
      <c r="C43" s="53">
        <f>-C34-C36</f>
        <v>-200000</v>
      </c>
      <c r="D43" s="53">
        <f>(D41*$C$11/($C$11+$C$12))-D39-D40</f>
        <v>20129.401507056609</v>
      </c>
      <c r="E43" s="53">
        <f t="shared" ref="E43:M43" si="7">(E41*$C$11/($C$11+$C$12))-E39-E40</f>
        <v>20129.401507056598</v>
      </c>
      <c r="F43" s="53">
        <f t="shared" si="7"/>
        <v>20129.401507056606</v>
      </c>
      <c r="G43" s="53">
        <f t="shared" si="7"/>
        <v>20129.401507056602</v>
      </c>
      <c r="H43" s="53">
        <f t="shared" si="7"/>
        <v>20129.401507056602</v>
      </c>
      <c r="I43" s="53">
        <f t="shared" si="7"/>
        <v>20129.401507056602</v>
      </c>
      <c r="J43" s="53">
        <f t="shared" si="7"/>
        <v>20129.401507056598</v>
      </c>
      <c r="K43" s="53">
        <f t="shared" si="7"/>
        <v>20129.401507056606</v>
      </c>
      <c r="L43" s="53">
        <f t="shared" si="7"/>
        <v>20129.401507056606</v>
      </c>
      <c r="M43" s="53">
        <f t="shared" si="7"/>
        <v>570129.40150705655</v>
      </c>
    </row>
    <row r="44" spans="2:13" ht="8.25" customHeight="1"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2:13">
      <c r="B45" s="52" t="s">
        <v>47</v>
      </c>
      <c r="C45" s="54">
        <f>IRR(C43:M43)</f>
        <v>0.17638311270204832</v>
      </c>
      <c r="D45" s="7"/>
    </row>
    <row r="47" spans="2:13">
      <c r="B47" s="55" t="s">
        <v>48</v>
      </c>
      <c r="C47" s="56">
        <f>-C35</f>
        <v>-200000</v>
      </c>
      <c r="D47" s="56">
        <f>D41*$C$12/($C$11+$C$12)</f>
        <v>10452.905274698131</v>
      </c>
      <c r="E47" s="56">
        <f t="shared" ref="E47:M47" si="8">E41*$C$12/($C$11+$C$12)</f>
        <v>10452.905274698112</v>
      </c>
      <c r="F47" s="56">
        <f t="shared" si="8"/>
        <v>10452.905274698131</v>
      </c>
      <c r="G47" s="56">
        <f t="shared" si="8"/>
        <v>10452.905274698122</v>
      </c>
      <c r="H47" s="56">
        <f t="shared" si="8"/>
        <v>10452.905274698122</v>
      </c>
      <c r="I47" s="56">
        <f t="shared" si="8"/>
        <v>10452.905274698122</v>
      </c>
      <c r="J47" s="56">
        <f t="shared" si="8"/>
        <v>10452.905274698122</v>
      </c>
      <c r="K47" s="56">
        <f t="shared" si="8"/>
        <v>10452.905274698131</v>
      </c>
      <c r="L47" s="56">
        <f t="shared" si="8"/>
        <v>10452.905274698131</v>
      </c>
      <c r="M47" s="56">
        <f t="shared" si="8"/>
        <v>1110452.905274698</v>
      </c>
    </row>
    <row r="48" spans="2:13" ht="9" customHeight="1"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2:13">
      <c r="B49" s="55" t="s">
        <v>49</v>
      </c>
      <c r="C49" s="57">
        <f>IRR(C47:M47)</f>
        <v>0.21401407183122423</v>
      </c>
      <c r="D49" s="7"/>
    </row>
    <row r="50" spans="2:13">
      <c r="B50" s="8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2:13">
      <c r="D51" s="7"/>
      <c r="E51" s="7"/>
      <c r="F51" s="7"/>
      <c r="G51" s="7"/>
      <c r="H51" s="7"/>
      <c r="I51" s="7"/>
      <c r="J51" s="7"/>
      <c r="K51" s="7"/>
      <c r="L51" s="7"/>
      <c r="M51" s="7"/>
    </row>
  </sheetData>
  <hyperlinks>
    <hyperlink ref="B1" r:id="rId1"/>
  </hyperlinks>
  <pageMargins left="0.7" right="0.7" top="0.75" bottom="0.75" header="0.3" footer="0.3"/>
  <pageSetup paperSize="9"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Example 2</vt:lpstr>
      <vt:lpstr>Example 2A</vt:lpstr>
      <vt:lpstr>Example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</dc:creator>
  <cp:lastModifiedBy>Naiyer</cp:lastModifiedBy>
  <dcterms:created xsi:type="dcterms:W3CDTF">2012-09-17T09:51:47Z</dcterms:created>
  <dcterms:modified xsi:type="dcterms:W3CDTF">2016-01-04T17:13:24Z</dcterms:modified>
</cp:coreProperties>
</file>