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020"/>
  </bookViews>
  <sheets>
    <sheet name="Product Mix" sheetId="1" r:id="rId1"/>
    <sheet name="Problem Formulation" sheetId="2" r:id="rId2"/>
    <sheet name="Rental Assumptions" sheetId="3" r:id="rId3"/>
    <sheet name="Answer Report 1" sheetId="7" r:id="rId4"/>
    <sheet name="Sensitivity Report 1" sheetId="8" r:id="rId5"/>
    <sheet name="Limits Report 1" sheetId="9" r:id="rId6"/>
  </sheets>
  <definedNames>
    <definedName name="solver_adj" localSheetId="1" hidden="1">'Problem Formulation'!$C$9:$G$9</definedName>
    <definedName name="solver_cvg" localSheetId="1" hidden="1">0.0001</definedName>
    <definedName name="solver_cvg" localSheetId="0" hidden="1">0.0001</definedName>
    <definedName name="solver_drv" localSheetId="1" hidden="1">2</definedName>
    <definedName name="solver_drv" localSheetId="0" hidden="1">2</definedName>
    <definedName name="solver_eng" localSheetId="1" hidden="1">2</definedName>
    <definedName name="solver_eng" localSheetId="0" hidden="1">1</definedName>
    <definedName name="solver_eng" localSheetId="2" hidden="1">1</definedName>
    <definedName name="solver_est" localSheetId="1" hidden="1">1</definedName>
    <definedName name="solver_est" localSheetId="0" hidden="1">1</definedName>
    <definedName name="solver_itr" localSheetId="1" hidden="1">100</definedName>
    <definedName name="solver_itr" localSheetId="0" hidden="1">2147483647</definedName>
    <definedName name="solver_lhs1" localSheetId="1" hidden="1">'Problem Formulation'!$H$12</definedName>
    <definedName name="solver_lhs2" localSheetId="1" hidden="1">'Problem Formulation'!$H$13</definedName>
    <definedName name="solver_lhs3" localSheetId="1" hidden="1">'Problem Formulation'!$H$14</definedName>
    <definedName name="solver_lhs4" localSheetId="1" hidden="1">'Problem Formulation'!$H$15</definedName>
    <definedName name="solver_lhs5" localSheetId="1" hidden="1">'Problem Formulation'!$H$16</definedName>
    <definedName name="solver_lhs6" localSheetId="1" hidden="1">'Problem Formulation'!$H$17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eg" localSheetId="2" hidden="1">1</definedName>
    <definedName name="solver_nod" localSheetId="1" hidden="1">2147483647</definedName>
    <definedName name="solver_nod" localSheetId="0" hidden="1">2147483647</definedName>
    <definedName name="solver_num" localSheetId="1" hidden="1">6</definedName>
    <definedName name="solver_num" localSheetId="0" hidden="1">0</definedName>
    <definedName name="solver_num" localSheetId="2" hidden="1">0</definedName>
    <definedName name="solver_nwt" localSheetId="1" hidden="1">1</definedName>
    <definedName name="solver_nwt" localSheetId="0" hidden="1">1</definedName>
    <definedName name="solver_opt" localSheetId="1" hidden="1">'Problem Formulation'!$D$4</definedName>
    <definedName name="solver_opt" localSheetId="0" hidden="1">'Product Mix'!$F$40</definedName>
    <definedName name="solver_opt" localSheetId="2" hidden="1">'Rental Assumptions'!$D$94</definedName>
    <definedName name="solver_pre" localSheetId="1" hidden="1">0.000001</definedName>
    <definedName name="solver_pre" localSheetId="0" hidden="1">0.000001</definedName>
    <definedName name="solver_rbv" localSheetId="1" hidden="1">2</definedName>
    <definedName name="solver_rbv" localSheetId="0" hidden="1">2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3</definedName>
    <definedName name="solver_rhs1" localSheetId="1" hidden="1">'Problem Formulation'!$I$12</definedName>
    <definedName name="solver_rhs2" localSheetId="1" hidden="1">'Problem Formulation'!$I$13</definedName>
    <definedName name="solver_rhs3" localSheetId="1" hidden="1">'Problem Formulation'!$I$14</definedName>
    <definedName name="solver_rhs4" localSheetId="1" hidden="1">'Problem Formulation'!$I$15</definedName>
    <definedName name="solver_rhs5" localSheetId="1" hidden="1">'Problem Formulation'!$I$16</definedName>
    <definedName name="solver_rhs6" localSheetId="1" hidden="1">'Problem Formulation'!$I$17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2</definedName>
    <definedName name="solver_scl" localSheetId="0" hidden="1">2</definedName>
    <definedName name="solver_sho" localSheetId="5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100</definedName>
    <definedName name="solver_tim" localSheetId="0" hidden="1">2147483647</definedName>
    <definedName name="solver_tol" localSheetId="1" hidden="1">0.05</definedName>
    <definedName name="solver_tol" localSheetId="0" hidden="1">0.01</definedName>
    <definedName name="solver_typ" localSheetId="1" hidden="1">1</definedName>
    <definedName name="solver_typ" localSheetId="0" hidden="1">1</definedName>
    <definedName name="solver_typ" localSheetId="2" hidden="1">1</definedName>
    <definedName name="solver_val" localSheetId="1" hidden="1">0</definedName>
    <definedName name="solver_val" localSheetId="0" hidden="1">0</definedName>
    <definedName name="solver_val" localSheetId="2" hidden="1">0</definedName>
    <definedName name="solver_ver" localSheetId="1" hidden="1">3</definedName>
    <definedName name="solver_ver" localSheetId="0" hidden="1">3</definedName>
    <definedName name="solver_ver" localSheetId="2" hidden="1">3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C65" i="3" l="1"/>
  <c r="C66" i="3" s="1"/>
  <c r="D65" i="3"/>
  <c r="D66" i="3" s="1"/>
  <c r="E65" i="3"/>
  <c r="E66" i="3" s="1"/>
  <c r="E72" i="3"/>
  <c r="E73" i="3" s="1"/>
  <c r="D72" i="3"/>
  <c r="D73" i="3" s="1"/>
  <c r="C72" i="3"/>
  <c r="C73" i="3" s="1"/>
  <c r="F70" i="3"/>
  <c r="F73" i="3" s="1"/>
  <c r="E58" i="3"/>
  <c r="E59" i="3" s="1"/>
  <c r="D58" i="3"/>
  <c r="D59" i="3" s="1"/>
  <c r="C58" i="3"/>
  <c r="C59" i="3" s="1"/>
  <c r="E51" i="3"/>
  <c r="E52" i="3" s="1"/>
  <c r="D51" i="3"/>
  <c r="D52" i="3" s="1"/>
  <c r="C51" i="3"/>
  <c r="C52" i="3" s="1"/>
  <c r="F49" i="3"/>
  <c r="F52" i="3" s="1"/>
  <c r="F56" i="3"/>
  <c r="F59" i="3" s="1"/>
  <c r="F63" i="3"/>
  <c r="F66" i="3" s="1"/>
  <c r="F39" i="1"/>
  <c r="I16" i="2" s="1"/>
  <c r="F37" i="1"/>
  <c r="I14" i="2" s="1"/>
  <c r="F36" i="1"/>
  <c r="I13" i="2" s="1"/>
  <c r="F29" i="1"/>
  <c r="F38" i="1" s="1"/>
  <c r="I15" i="2" s="1"/>
  <c r="E44" i="3"/>
  <c r="E45" i="3" s="1"/>
  <c r="D44" i="3"/>
  <c r="D45" i="3" s="1"/>
  <c r="C44" i="3"/>
  <c r="C45" i="3" s="1"/>
  <c r="D34" i="3"/>
  <c r="E34" i="3" s="1"/>
  <c r="F34" i="3" s="1"/>
  <c r="G34" i="3" s="1"/>
  <c r="H34" i="3" s="1"/>
  <c r="I34" i="3" s="1"/>
  <c r="J34" i="3" s="1"/>
  <c r="K34" i="3" s="1"/>
  <c r="L34" i="3" s="1"/>
  <c r="O49" i="3" s="1"/>
  <c r="D35" i="3"/>
  <c r="G56" i="3" s="1"/>
  <c r="G59" i="3" s="1"/>
  <c r="D36" i="3"/>
  <c r="E36" i="3" s="1"/>
  <c r="F36" i="3" s="1"/>
  <c r="G36" i="3" s="1"/>
  <c r="H36" i="3" s="1"/>
  <c r="I36" i="3" s="1"/>
  <c r="J36" i="3" s="1"/>
  <c r="K36" i="3" s="1"/>
  <c r="L36" i="3" s="1"/>
  <c r="O63" i="3" s="1"/>
  <c r="O64" i="3" s="1"/>
  <c r="D37" i="3"/>
  <c r="E37" i="3" s="1"/>
  <c r="F37" i="3" s="1"/>
  <c r="G37" i="3" s="1"/>
  <c r="H37" i="3" s="1"/>
  <c r="I37" i="3" s="1"/>
  <c r="J37" i="3" s="1"/>
  <c r="K37" i="3" s="1"/>
  <c r="L37" i="3" s="1"/>
  <c r="O70" i="3" s="1"/>
  <c r="O71" i="3" s="1"/>
  <c r="D33" i="3"/>
  <c r="E33" i="3" s="1"/>
  <c r="F42" i="3"/>
  <c r="F45" i="3" s="1"/>
  <c r="F40" i="1" l="1"/>
  <c r="I17" i="2" s="1"/>
  <c r="G70" i="3"/>
  <c r="G73" i="3" s="1"/>
  <c r="N70" i="3"/>
  <c r="N73" i="3" s="1"/>
  <c r="M70" i="3"/>
  <c r="M73" i="3" s="1"/>
  <c r="I70" i="3"/>
  <c r="I73" i="3" s="1"/>
  <c r="L70" i="3"/>
  <c r="L73" i="3" s="1"/>
  <c r="H70" i="3"/>
  <c r="H73" i="3" s="1"/>
  <c r="K70" i="3"/>
  <c r="K73" i="3" s="1"/>
  <c r="J70" i="3"/>
  <c r="J73" i="3" s="1"/>
  <c r="O73" i="3"/>
  <c r="E35" i="3"/>
  <c r="F35" i="3" s="1"/>
  <c r="G35" i="3" s="1"/>
  <c r="H35" i="3" s="1"/>
  <c r="I35" i="3" s="1"/>
  <c r="J35" i="3" s="1"/>
  <c r="K35" i="3" s="1"/>
  <c r="L35" i="3" s="1"/>
  <c r="O56" i="3" s="1"/>
  <c r="O57" i="3" s="1"/>
  <c r="O50" i="3"/>
  <c r="O52" i="3" s="1"/>
  <c r="H63" i="3"/>
  <c r="H66" i="3" s="1"/>
  <c r="H49" i="3"/>
  <c r="H52" i="3" s="1"/>
  <c r="L63" i="3"/>
  <c r="L49" i="3"/>
  <c r="L52" i="3" s="1"/>
  <c r="K63" i="3"/>
  <c r="G63" i="3"/>
  <c r="G66" i="3" s="1"/>
  <c r="I56" i="3"/>
  <c r="I59" i="3" s="1"/>
  <c r="K49" i="3"/>
  <c r="K52" i="3" s="1"/>
  <c r="G49" i="3"/>
  <c r="G52" i="3" s="1"/>
  <c r="N63" i="3"/>
  <c r="J63" i="3"/>
  <c r="N49" i="3"/>
  <c r="N52" i="3" s="1"/>
  <c r="J49" i="3"/>
  <c r="J52" i="3" s="1"/>
  <c r="M63" i="3"/>
  <c r="I63" i="3"/>
  <c r="I66" i="3" s="1"/>
  <c r="M49" i="3"/>
  <c r="M52" i="3" s="1"/>
  <c r="I49" i="3"/>
  <c r="I52" i="3" s="1"/>
  <c r="G42" i="3"/>
  <c r="F33" i="3"/>
  <c r="H42" i="3"/>
  <c r="C74" i="3" l="1"/>
  <c r="G8" i="2" s="1"/>
  <c r="C53" i="3"/>
  <c r="D8" i="2" s="1"/>
  <c r="G45" i="3"/>
  <c r="J66" i="3"/>
  <c r="H45" i="3"/>
  <c r="K66" i="3"/>
  <c r="J56" i="3"/>
  <c r="J59" i="3" s="1"/>
  <c r="H56" i="3"/>
  <c r="H59" i="3" s="1"/>
  <c r="O59" i="3"/>
  <c r="L56" i="3"/>
  <c r="L59" i="3" s="1"/>
  <c r="K56" i="3"/>
  <c r="K59" i="3" s="1"/>
  <c r="M56" i="3"/>
  <c r="M59" i="3" s="1"/>
  <c r="N56" i="3"/>
  <c r="N59" i="3" s="1"/>
  <c r="G33" i="3"/>
  <c r="I42" i="3"/>
  <c r="L66" i="3" s="1"/>
  <c r="H17" i="2"/>
  <c r="H16" i="2"/>
  <c r="H15" i="2"/>
  <c r="H14" i="2"/>
  <c r="H13" i="2"/>
  <c r="H12" i="2"/>
  <c r="C60" i="3" l="1"/>
  <c r="E8" i="2" s="1"/>
  <c r="I45" i="3"/>
  <c r="H33" i="3"/>
  <c r="J42" i="3"/>
  <c r="M66" i="3" s="1"/>
  <c r="J45" i="3" l="1"/>
  <c r="I33" i="3"/>
  <c r="K42" i="3"/>
  <c r="N66" i="3" s="1"/>
  <c r="F42" i="1"/>
  <c r="I12" i="2" s="1"/>
  <c r="K45" i="3" l="1"/>
  <c r="J33" i="3"/>
  <c r="L42" i="3"/>
  <c r="O66" i="3" l="1"/>
  <c r="L45" i="3"/>
  <c r="K33" i="3"/>
  <c r="M42" i="3"/>
  <c r="C67" i="3" l="1"/>
  <c r="F8" i="2" s="1"/>
  <c r="M45" i="3"/>
  <c r="L33" i="3"/>
  <c r="O42" i="3" s="1"/>
  <c r="N42" i="3"/>
  <c r="O43" i="3" l="1"/>
  <c r="N45" i="3"/>
  <c r="O45" i="3" l="1"/>
  <c r="C46" i="3" l="1"/>
  <c r="C8" i="2" s="1"/>
  <c r="D4" i="2" s="1"/>
</calcChain>
</file>

<file path=xl/sharedStrings.xml><?xml version="1.0" encoding="utf-8"?>
<sst xmlns="http://schemas.openxmlformats.org/spreadsheetml/2006/main" count="399" uniqueCount="143">
  <si>
    <t>Total Allowed GFA</t>
  </si>
  <si>
    <t>Asset Class</t>
  </si>
  <si>
    <t>Retail</t>
  </si>
  <si>
    <t>Residential</t>
  </si>
  <si>
    <t>Commercial</t>
  </si>
  <si>
    <t>Hospitality</t>
  </si>
  <si>
    <t>Community</t>
  </si>
  <si>
    <t>© Feasibility.pro</t>
  </si>
  <si>
    <t>Recommended GFA</t>
  </si>
  <si>
    <t>X1</t>
  </si>
  <si>
    <t>X2</t>
  </si>
  <si>
    <t>X3</t>
  </si>
  <si>
    <t>X4</t>
  </si>
  <si>
    <t>X5</t>
  </si>
  <si>
    <t>Market Constraints</t>
  </si>
  <si>
    <t>N/A</t>
  </si>
  <si>
    <t xml:space="preserve">Commumity </t>
  </si>
  <si>
    <t>=&gt;</t>
  </si>
  <si>
    <t>&lt;=</t>
  </si>
  <si>
    <t>=</t>
  </si>
  <si>
    <t>Regulatory Constraints</t>
  </si>
  <si>
    <t>X1+X2+X3+X4+X5</t>
  </si>
  <si>
    <t xml:space="preserve">Total GFA allowed </t>
  </si>
  <si>
    <t>Constraints</t>
  </si>
  <si>
    <t>&gt;=</t>
  </si>
  <si>
    <t>Total GFA (X1+X2+X3+X4+X5)</t>
  </si>
  <si>
    <t xml:space="preserve">Objective </t>
  </si>
  <si>
    <t>Z</t>
  </si>
  <si>
    <t>GFA</t>
  </si>
  <si>
    <t>Total GFA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</si>
  <si>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</si>
  <si>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</si>
  <si>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</si>
  <si>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</si>
  <si>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</si>
  <si>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</si>
  <si>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</si>
  <si>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</si>
  <si>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</si>
  <si>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</si>
  <si>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Key Assumptions</t>
  </si>
  <si>
    <t>Rent
($/SqM)</t>
  </si>
  <si>
    <t>Exit Cap Rate</t>
  </si>
  <si>
    <t>Hospitality *</t>
  </si>
  <si>
    <t>* EBITDA/SqM</t>
  </si>
  <si>
    <t>Discount Rate</t>
  </si>
  <si>
    <t>Occupancy</t>
  </si>
  <si>
    <t>Hospitality **</t>
  </si>
  <si>
    <t>Rent Escalation</t>
  </si>
  <si>
    <t>Rental Income</t>
  </si>
  <si>
    <t>Rent Escalation Factor</t>
  </si>
  <si>
    <t>Cash Flow</t>
  </si>
  <si>
    <t>Cons year 1</t>
  </si>
  <si>
    <t>Cons year 2</t>
  </si>
  <si>
    <t>Cons year 3</t>
  </si>
  <si>
    <t>Terminal Value</t>
  </si>
  <si>
    <t>Construction Cost</t>
  </si>
  <si>
    <t>Retail Net Cash Flow</t>
  </si>
  <si>
    <t>SqM</t>
  </si>
  <si>
    <t>Absorption (SqM)</t>
  </si>
  <si>
    <t>Construction Cost ($/SqM)</t>
  </si>
  <si>
    <t>Some of the constraints are overlapping, so let's do a final version:</t>
  </si>
  <si>
    <t>NPV / GFA</t>
  </si>
  <si>
    <t>NPV / SqM</t>
  </si>
  <si>
    <t>Retail (X1)</t>
  </si>
  <si>
    <t>Residential (X2)</t>
  </si>
  <si>
    <t>Deciding Product Mix Using Solver for Rental Properties</t>
  </si>
  <si>
    <t>Commercial (X3)</t>
  </si>
  <si>
    <t>Hospitality (X4)</t>
  </si>
  <si>
    <t>** EBITDA is calculated after taking the impact of occupancy into consideration.</t>
  </si>
  <si>
    <t xml:space="preserve">Hospitality </t>
  </si>
  <si>
    <t>Community (X5)</t>
  </si>
  <si>
    <t># Cost and rental are for illustrative purposes only.</t>
  </si>
  <si>
    <t>Microsoft Excel 14.0 Answer Report</t>
  </si>
  <si>
    <t>Worksheet: [Product-Mix-Optimization Rental.xlsx]Problem Formulation</t>
  </si>
  <si>
    <t>Result: Solver found a solution.  All Constraints and optimality conditions are satisfied.</t>
  </si>
  <si>
    <t>Solver Engine</t>
  </si>
  <si>
    <t>Engine: Simplex LP</t>
  </si>
  <si>
    <t>Iterations: 5 Subproblems: 0</t>
  </si>
  <si>
    <t>Solver Options</t>
  </si>
  <si>
    <t>Max Time 100 sec,  Iterations 100, Precision 0.000001</t>
  </si>
  <si>
    <t>Max Subproblems Unlimited, Max Integer Sols Unlimited, Integer Tolerance 5%,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</si>
  <si>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</si>
  <si>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</si>
  <si>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</si>
  <si>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</si>
  <si>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</si>
  <si>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</si>
  <si>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</si>
  <si>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</si>
  <si>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</si>
  <si>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</si>
  <si>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</si>
  <si>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$D$4</t>
  </si>
  <si>
    <t>$C$9</t>
  </si>
  <si>
    <t>GFA X1</t>
  </si>
  <si>
    <t>Contin</t>
  </si>
  <si>
    <t>$D$9</t>
  </si>
  <si>
    <t>GFA X2</t>
  </si>
  <si>
    <t>$E$9</t>
  </si>
  <si>
    <t>GFA X3</t>
  </si>
  <si>
    <t>$F$9</t>
  </si>
  <si>
    <t>GFA X4</t>
  </si>
  <si>
    <t>$G$9</t>
  </si>
  <si>
    <t>GFA X5</t>
  </si>
  <si>
    <t>$H$12</t>
  </si>
  <si>
    <t>$H$12&lt;=$I$12</t>
  </si>
  <si>
    <t>Not Binding</t>
  </si>
  <si>
    <t>$H$13</t>
  </si>
  <si>
    <t>$H$13&lt;=$I$13</t>
  </si>
  <si>
    <t>Binding</t>
  </si>
  <si>
    <t>$H$14</t>
  </si>
  <si>
    <t>$H$14&lt;=$I$14</t>
  </si>
  <si>
    <t>$H$15</t>
  </si>
  <si>
    <t>$H$15&lt;=$I$15</t>
  </si>
  <si>
    <t>$H$16</t>
  </si>
  <si>
    <t>$H$16&lt;=$I$16</t>
  </si>
  <si>
    <t>$H$17</t>
  </si>
  <si>
    <t>$H$17&gt;=$I$17</t>
  </si>
  <si>
    <t>Microsoft Excel 14.0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</si>
  <si>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</si>
  <si>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</si>
  <si>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</si>
  <si>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</si>
  <si>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</si>
  <si>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</si>
  <si>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</si>
  <si>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</si>
  <si>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</si>
  <si>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</si>
  <si>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</si>
  <si>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</si>
  <si>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</si>
  <si>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14.0 Limits Report</t>
  </si>
  <si>
    <t>Variable</t>
  </si>
  <si>
    <t>Lower</t>
  </si>
  <si>
    <t>Limit</t>
  </si>
  <si>
    <t>Result</t>
  </si>
  <si>
    <t>Upper</t>
  </si>
  <si>
    <t>Report Created: 3/22/2015 1:39:04 PM</t>
  </si>
  <si>
    <t>Solution Time: 0.016 Seconds.</t>
  </si>
  <si>
    <t>Report Created: 3/22/2015 1:39:05 PM</t>
  </si>
  <si>
    <t>NPV/SqM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</si>
</sst>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?_);_(@_)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800000"/>
      <name val="Calibri"/>
      <family val="2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5" fontId="0" fillId="2" borderId="0" xfId="0" applyNumberFormat="1" applyFill="1"/>
    <xf numFmtId="0" fontId="3" fillId="4" borderId="0" xfId="0" applyFont="1" applyFill="1"/>
    <xf numFmtId="0" fontId="0" fillId="2" borderId="0" xfId="0" applyFill="1" applyBorder="1"/>
    <xf numFmtId="164" fontId="0" fillId="2" borderId="0" xfId="0" applyNumberFormat="1" applyFill="1"/>
    <xf numFmtId="0" fontId="3" fillId="5" borderId="0" xfId="0" applyFont="1" applyFill="1"/>
    <xf numFmtId="0" fontId="0" fillId="2" borderId="1" xfId="0" applyFill="1" applyBorder="1"/>
    <xf numFmtId="0" fontId="3" fillId="5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167" fontId="7" fillId="2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9" fontId="7" fillId="2" borderId="1" xfId="2" applyNumberFormat="1" applyFont="1" applyFill="1" applyBorder="1" applyAlignment="1">
      <alignment horizontal="center" vertical="center"/>
    </xf>
    <xf numFmtId="0" fontId="3" fillId="6" borderId="0" xfId="0" applyFont="1" applyFill="1"/>
    <xf numFmtId="43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3" fillId="6" borderId="0" xfId="0" applyNumberFormat="1" applyFont="1" applyFill="1"/>
    <xf numFmtId="43" fontId="0" fillId="2" borderId="0" xfId="0" applyNumberFormat="1" applyFill="1"/>
    <xf numFmtId="9" fontId="0" fillId="2" borderId="0" xfId="0" applyNumberFormat="1" applyFill="1"/>
    <xf numFmtId="9" fontId="7" fillId="2" borderId="0" xfId="2" applyNumberFormat="1" applyFont="1" applyFill="1" applyBorder="1" applyAlignment="1">
      <alignment horizontal="center" vertical="center"/>
    </xf>
    <xf numFmtId="0" fontId="0" fillId="3" borderId="1" xfId="0" applyFill="1" applyBorder="1"/>
    <xf numFmtId="164" fontId="5" fillId="3" borderId="1" xfId="1" applyNumberFormat="1" applyFont="1" applyFill="1" applyBorder="1" applyAlignment="1">
      <alignment horizontal="center" vertical="center"/>
    </xf>
    <xf numFmtId="0" fontId="0" fillId="7" borderId="1" xfId="0" applyFill="1" applyBorder="1"/>
    <xf numFmtId="164" fontId="5" fillId="7" borderId="1" xfId="1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left"/>
    </xf>
    <xf numFmtId="43" fontId="5" fillId="2" borderId="1" xfId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43" fontId="4" fillId="2" borderId="0" xfId="1" applyFont="1" applyFill="1"/>
    <xf numFmtId="164" fontId="3" fillId="5" borderId="0" xfId="1" applyNumberFormat="1" applyFont="1" applyFill="1" applyAlignment="1">
      <alignment horizontal="center" vertical="center"/>
    </xf>
    <xf numFmtId="9" fontId="7" fillId="2" borderId="1" xfId="2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38" fontId="5" fillId="2" borderId="1" xfId="2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7" fillId="2" borderId="1" xfId="1" applyNumberFormat="1" applyFont="1" applyFill="1" applyBorder="1" applyAlignment="1">
      <alignment horizontal="right"/>
    </xf>
    <xf numFmtId="0" fontId="2" fillId="0" borderId="0" xfId="0" applyFont="1"/>
    <xf numFmtId="0" fontId="0" fillId="0" borderId="5" xfId="0" applyFill="1" applyBorder="1" applyAlignment="1"/>
    <xf numFmtId="0" fontId="9" fillId="0" borderId="4" xfId="0" applyFont="1" applyFill="1" applyBorder="1" applyAlignment="1">
      <alignment horizontal="center"/>
    </xf>
    <xf numFmtId="0" fontId="0" fillId="0" borderId="6" xfId="0" applyFill="1" applyBorder="1" applyAlignment="1"/>
    <xf numFmtId="164" fontId="0" fillId="0" borderId="5" xfId="0" applyNumberFormat="1" applyFill="1" applyBorder="1" applyAlignment="1"/>
    <xf numFmtId="38" fontId="0" fillId="0" borderId="6" xfId="0" applyNumberFormat="1" applyFill="1" applyBorder="1" applyAlignment="1"/>
    <xf numFmtId="38" fontId="0" fillId="0" borderId="5" xfId="0" applyNumberFormat="1" applyFill="1" applyBorder="1" applyAlignment="1"/>
    <xf numFmtId="164" fontId="0" fillId="0" borderId="6" xfId="0" applyNumberForma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2</xdr:row>
          <xdr:rowOff>95250</xdr:rowOff>
        </xdr:from>
        <xdr:to>
          <xdr:col>5</xdr:col>
          <xdr:colOff>447675</xdr:colOff>
          <xdr:row>4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800000"/>
                  </a:solidFill>
                  <a:latin typeface="Calibri"/>
                </a:rPr>
                <a:t>Solve Now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2</xdr:row>
      <xdr:rowOff>38100</xdr:rowOff>
    </xdr:from>
    <xdr:ext cx="1711944" cy="264560"/>
    <xdr:sp macro="" textlink="">
      <xdr:nvSpPr>
        <xdr:cNvPr id="2" name="TextBox 1"/>
        <xdr:cNvSpPr txBox="1"/>
      </xdr:nvSpPr>
      <xdr:spPr>
        <a:xfrm>
          <a:off x="7486650" y="419100"/>
          <a:ext cx="1711944" cy="264560"/>
        </a:xfrm>
        <a:prstGeom prst="rect">
          <a:avLst/>
        </a:prstGeom>
        <a:solidFill>
          <a:srgbClr val="FFFF00"/>
        </a:solidFill>
        <a:ln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Input values</a:t>
          </a:r>
          <a:r>
            <a:rPr lang="en-US" sz="1100" baseline="0"/>
            <a:t> in </a:t>
          </a:r>
          <a:r>
            <a:rPr lang="en-US" sz="1100" baseline="0">
              <a:solidFill>
                <a:srgbClr val="00B0F0"/>
              </a:solidFill>
            </a:rPr>
            <a:t>BLUE </a:t>
          </a:r>
          <a:r>
            <a:rPr lang="en-US" sz="1100" baseline="0"/>
            <a:t>fonts.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4F6128"/>
  </sheetPr>
  <dimension ref="A1:H44"/>
  <sheetViews>
    <sheetView tabSelected="1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3.42578125" style="1" customWidth="1"/>
    <col min="2" max="2" width="21.85546875" style="1" customWidth="1"/>
    <col min="3" max="3" width="15" style="1" customWidth="1"/>
    <col min="4" max="4" width="4.85546875" style="1" customWidth="1"/>
    <col min="5" max="5" width="14.140625" style="1" customWidth="1"/>
    <col min="6" max="6" width="15.7109375" style="1" customWidth="1"/>
    <col min="7" max="8" width="10.5703125" style="1" bestFit="1" customWidth="1"/>
    <col min="9" max="16384" width="9.140625" style="1"/>
  </cols>
  <sheetData>
    <row r="1" spans="1:6" s="4" customFormat="1" x14ac:dyDescent="0.25">
      <c r="A1" s="4" t="s">
        <v>7</v>
      </c>
      <c r="C1" s="4" t="s">
        <v>66</v>
      </c>
    </row>
    <row r="4" spans="1:6" x14ac:dyDescent="0.25">
      <c r="B4" s="7" t="s">
        <v>0</v>
      </c>
      <c r="C4" s="31">
        <v>250000</v>
      </c>
      <c r="D4" s="39" t="s">
        <v>58</v>
      </c>
    </row>
    <row r="5" spans="1:6" x14ac:dyDescent="0.25">
      <c r="C5" s="3"/>
      <c r="E5" s="3"/>
    </row>
    <row r="6" spans="1:6" x14ac:dyDescent="0.25">
      <c r="E6" s="3"/>
    </row>
    <row r="8" spans="1:6" ht="30" x14ac:dyDescent="0.25">
      <c r="B8" s="33" t="s">
        <v>1</v>
      </c>
      <c r="C8" s="34" t="s">
        <v>60</v>
      </c>
      <c r="E8" s="34" t="s">
        <v>8</v>
      </c>
      <c r="F8" s="34" t="s">
        <v>142</v>
      </c>
    </row>
    <row r="9" spans="1:6" x14ac:dyDescent="0.25">
      <c r="B9" s="30" t="s">
        <v>2</v>
      </c>
      <c r="C9" s="32">
        <v>250</v>
      </c>
      <c r="E9" s="12" t="s">
        <v>9</v>
      </c>
      <c r="F9" s="12">
        <f>'Problem Formulation'!C8</f>
        <v>133.7961965128053</v>
      </c>
    </row>
    <row r="10" spans="1:6" x14ac:dyDescent="0.25">
      <c r="B10" s="30" t="s">
        <v>3</v>
      </c>
      <c r="C10" s="32">
        <v>150</v>
      </c>
      <c r="E10" s="12" t="s">
        <v>10</v>
      </c>
      <c r="F10" s="12">
        <f>'Problem Formulation'!D8</f>
        <v>35.023007345421377</v>
      </c>
    </row>
    <row r="11" spans="1:6" x14ac:dyDescent="0.25">
      <c r="B11" s="30" t="s">
        <v>4</v>
      </c>
      <c r="C11" s="32">
        <v>280</v>
      </c>
      <c r="E11" s="12" t="s">
        <v>11</v>
      </c>
      <c r="F11" s="12">
        <f>'Problem Formulation'!E8</f>
        <v>177.12724489494133</v>
      </c>
    </row>
    <row r="12" spans="1:6" x14ac:dyDescent="0.25">
      <c r="B12" s="30" t="s">
        <v>5</v>
      </c>
      <c r="C12" s="32">
        <v>295</v>
      </c>
      <c r="E12" s="12" t="s">
        <v>12</v>
      </c>
      <c r="F12" s="12">
        <f>'Problem Formulation'!F8</f>
        <v>50.464312172439811</v>
      </c>
    </row>
    <row r="13" spans="1:6" x14ac:dyDescent="0.25">
      <c r="B13" s="30" t="s">
        <v>6</v>
      </c>
      <c r="C13" s="32">
        <v>105</v>
      </c>
      <c r="E13" s="12" t="s">
        <v>13</v>
      </c>
      <c r="F13" s="12">
        <f>'Problem Formulation'!G8</f>
        <v>-86.224643125469555</v>
      </c>
    </row>
    <row r="16" spans="1:6" x14ac:dyDescent="0.25">
      <c r="B16" s="7" t="s">
        <v>14</v>
      </c>
    </row>
    <row r="17" spans="2:8" ht="6" customHeight="1" x14ac:dyDescent="0.25"/>
    <row r="18" spans="2:8" x14ac:dyDescent="0.25">
      <c r="B18" s="33" t="s">
        <v>1</v>
      </c>
      <c r="C18" s="34"/>
      <c r="D18" s="34"/>
      <c r="E18" s="34"/>
      <c r="F18" s="35" t="s">
        <v>59</v>
      </c>
    </row>
    <row r="19" spans="2:8" x14ac:dyDescent="0.25">
      <c r="B19" s="30" t="s">
        <v>2</v>
      </c>
      <c r="C19" s="32" t="s">
        <v>9</v>
      </c>
      <c r="D19" s="32"/>
      <c r="E19" s="32" t="s">
        <v>18</v>
      </c>
      <c r="F19" s="32">
        <v>40000</v>
      </c>
    </row>
    <row r="20" spans="2:8" x14ac:dyDescent="0.25">
      <c r="B20" s="30" t="s">
        <v>3</v>
      </c>
      <c r="C20" s="32" t="s">
        <v>10</v>
      </c>
      <c r="D20" s="32"/>
      <c r="E20" s="32" t="s">
        <v>18</v>
      </c>
      <c r="F20" s="32">
        <v>90000</v>
      </c>
    </row>
    <row r="21" spans="2:8" x14ac:dyDescent="0.25">
      <c r="B21" s="30" t="s">
        <v>4</v>
      </c>
      <c r="C21" s="32" t="s">
        <v>11</v>
      </c>
      <c r="D21" s="32"/>
      <c r="E21" s="32" t="s">
        <v>18</v>
      </c>
      <c r="F21" s="32">
        <v>80000</v>
      </c>
    </row>
    <row r="22" spans="2:8" x14ac:dyDescent="0.25">
      <c r="B22" s="30" t="s">
        <v>5</v>
      </c>
      <c r="C22" s="32" t="s">
        <v>12</v>
      </c>
      <c r="D22" s="32"/>
      <c r="E22" s="32" t="s">
        <v>18</v>
      </c>
      <c r="F22" s="32">
        <v>20000</v>
      </c>
    </row>
    <row r="23" spans="2:8" x14ac:dyDescent="0.25">
      <c r="B23" s="30" t="s">
        <v>6</v>
      </c>
      <c r="C23" s="32" t="s">
        <v>13</v>
      </c>
      <c r="D23" s="32"/>
      <c r="E23" s="32"/>
      <c r="F23" s="44" t="s">
        <v>15</v>
      </c>
    </row>
    <row r="26" spans="2:8" x14ac:dyDescent="0.25">
      <c r="B26" s="7" t="s">
        <v>20</v>
      </c>
    </row>
    <row r="27" spans="2:8" ht="6" customHeight="1" x14ac:dyDescent="0.25"/>
    <row r="28" spans="2:8" x14ac:dyDescent="0.25">
      <c r="B28" s="33" t="s">
        <v>1</v>
      </c>
      <c r="C28" s="34"/>
      <c r="D28" s="34"/>
      <c r="E28" s="34"/>
      <c r="F28" s="35"/>
    </row>
    <row r="29" spans="2:8" x14ac:dyDescent="0.25">
      <c r="B29" s="30" t="s">
        <v>22</v>
      </c>
      <c r="C29" s="32" t="s">
        <v>21</v>
      </c>
      <c r="D29" s="32"/>
      <c r="E29" s="32" t="s">
        <v>19</v>
      </c>
      <c r="F29" s="32">
        <f>C4</f>
        <v>250000</v>
      </c>
    </row>
    <row r="30" spans="2:8" x14ac:dyDescent="0.25">
      <c r="B30" s="30" t="s">
        <v>16</v>
      </c>
      <c r="C30" s="32" t="s">
        <v>13</v>
      </c>
      <c r="D30" s="32"/>
      <c r="E30" s="32" t="s">
        <v>17</v>
      </c>
      <c r="F30" s="38">
        <v>0.1</v>
      </c>
      <c r="G30" s="23"/>
    </row>
    <row r="31" spans="2:8" x14ac:dyDescent="0.25">
      <c r="B31" s="30" t="s">
        <v>4</v>
      </c>
      <c r="C31" s="32" t="s">
        <v>11</v>
      </c>
      <c r="D31" s="32"/>
      <c r="E31" s="32" t="s">
        <v>18</v>
      </c>
      <c r="F31" s="38">
        <v>0.35</v>
      </c>
      <c r="G31" s="23"/>
    </row>
    <row r="32" spans="2:8" x14ac:dyDescent="0.25">
      <c r="H32" s="23"/>
    </row>
    <row r="33" spans="2:6" x14ac:dyDescent="0.25">
      <c r="B33" s="1" t="s">
        <v>61</v>
      </c>
    </row>
    <row r="35" spans="2:6" x14ac:dyDescent="0.25">
      <c r="B35" s="33" t="s">
        <v>23</v>
      </c>
      <c r="C35" s="34"/>
      <c r="D35" s="34"/>
      <c r="E35" s="34"/>
      <c r="F35" s="35"/>
    </row>
    <row r="36" spans="2:6" x14ac:dyDescent="0.25">
      <c r="B36" s="30" t="s">
        <v>2</v>
      </c>
      <c r="C36" s="32" t="s">
        <v>9</v>
      </c>
      <c r="D36" s="32"/>
      <c r="E36" s="32" t="s">
        <v>18</v>
      </c>
      <c r="F36" s="32">
        <f>F19</f>
        <v>40000</v>
      </c>
    </row>
    <row r="37" spans="2:6" x14ac:dyDescent="0.25">
      <c r="B37" s="30" t="s">
        <v>3</v>
      </c>
      <c r="C37" s="32" t="s">
        <v>10</v>
      </c>
      <c r="D37" s="32"/>
      <c r="E37" s="32" t="s">
        <v>18</v>
      </c>
      <c r="F37" s="32">
        <f>F20</f>
        <v>90000</v>
      </c>
    </row>
    <row r="38" spans="2:6" x14ac:dyDescent="0.25">
      <c r="B38" s="30" t="s">
        <v>4</v>
      </c>
      <c r="C38" s="32" t="s">
        <v>11</v>
      </c>
      <c r="D38" s="32"/>
      <c r="E38" s="32" t="s">
        <v>18</v>
      </c>
      <c r="F38" s="32">
        <f>MIN(F21,F31*F29)</f>
        <v>80000</v>
      </c>
    </row>
    <row r="39" spans="2:6" x14ac:dyDescent="0.25">
      <c r="B39" s="30" t="s">
        <v>5</v>
      </c>
      <c r="C39" s="32" t="s">
        <v>12</v>
      </c>
      <c r="D39" s="32"/>
      <c r="E39" s="32" t="s">
        <v>18</v>
      </c>
      <c r="F39" s="32">
        <f>F22</f>
        <v>20000</v>
      </c>
    </row>
    <row r="40" spans="2:6" x14ac:dyDescent="0.25">
      <c r="B40" s="30" t="s">
        <v>6</v>
      </c>
      <c r="C40" s="32" t="s">
        <v>13</v>
      </c>
      <c r="D40" s="32"/>
      <c r="E40" s="32" t="s">
        <v>24</v>
      </c>
      <c r="F40" s="32">
        <f>F30*F29</f>
        <v>25000</v>
      </c>
    </row>
    <row r="41" spans="2:6" x14ac:dyDescent="0.25">
      <c r="F41" s="2"/>
    </row>
    <row r="42" spans="2:6" ht="30" x14ac:dyDescent="0.25">
      <c r="B42" s="33" t="s">
        <v>25</v>
      </c>
      <c r="C42" s="34"/>
      <c r="D42" s="34"/>
      <c r="E42" s="34" t="s">
        <v>18</v>
      </c>
      <c r="F42" s="37">
        <f>F29</f>
        <v>250000</v>
      </c>
    </row>
    <row r="43" spans="2:6" x14ac:dyDescent="0.25">
      <c r="F43" s="2"/>
    </row>
    <row r="44" spans="2:6" x14ac:dyDescent="0.25">
      <c r="B44" s="36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N17"/>
  <sheetViews>
    <sheetView workbookViewId="0">
      <selection activeCell="O7" sqref="O7"/>
    </sheetView>
  </sheetViews>
  <sheetFormatPr defaultRowHeight="15" x14ac:dyDescent="0.25"/>
  <cols>
    <col min="1" max="1" width="9.140625" style="1"/>
    <col min="2" max="2" width="12.42578125" style="1" bestFit="1" customWidth="1"/>
    <col min="3" max="3" width="13.28515625" style="1" customWidth="1"/>
    <col min="4" max="4" width="14.85546875" style="1" customWidth="1"/>
    <col min="5" max="5" width="12.42578125" style="1" customWidth="1"/>
    <col min="6" max="6" width="12.140625" style="1" customWidth="1"/>
    <col min="7" max="7" width="12.7109375" style="1" customWidth="1"/>
    <col min="8" max="8" width="12.28515625" style="1" customWidth="1"/>
    <col min="9" max="9" width="11.5703125" style="1" bestFit="1" customWidth="1"/>
    <col min="10" max="11" width="9.140625" style="1"/>
    <col min="12" max="12" width="13.28515625" style="1" bestFit="1" customWidth="1"/>
    <col min="13" max="13" width="16.85546875" style="1" bestFit="1" customWidth="1"/>
    <col min="14" max="14" width="13.42578125" style="1" bestFit="1" customWidth="1"/>
    <col min="15" max="16384" width="9.140625" style="1"/>
  </cols>
  <sheetData>
    <row r="1" spans="1:14" s="4" customFormat="1" x14ac:dyDescent="0.25">
      <c r="A1" s="4" t="s">
        <v>7</v>
      </c>
      <c r="C1" s="4" t="s">
        <v>66</v>
      </c>
    </row>
    <row r="4" spans="1:14" x14ac:dyDescent="0.25">
      <c r="B4" s="7" t="s">
        <v>26</v>
      </c>
      <c r="C4" s="40" t="s">
        <v>27</v>
      </c>
      <c r="D4" s="21">
        <f>SUMPRODUCT(C8:G8,C9:G9)</f>
        <v>21352653.241780393</v>
      </c>
    </row>
    <row r="5" spans="1:14" x14ac:dyDescent="0.25">
      <c r="M5" s="2"/>
      <c r="N5" s="6"/>
    </row>
    <row r="6" spans="1:14" x14ac:dyDescent="0.25">
      <c r="M6" s="2"/>
      <c r="N6" s="6"/>
    </row>
    <row r="7" spans="1:14" x14ac:dyDescent="0.25">
      <c r="B7" s="33"/>
      <c r="C7" s="34" t="s">
        <v>9</v>
      </c>
      <c r="D7" s="34" t="s">
        <v>10</v>
      </c>
      <c r="E7" s="34" t="s">
        <v>11</v>
      </c>
      <c r="F7" s="34" t="s">
        <v>12</v>
      </c>
      <c r="G7" s="34" t="s">
        <v>13</v>
      </c>
    </row>
    <row r="8" spans="1:14" x14ac:dyDescent="0.25">
      <c r="B8" s="8" t="s">
        <v>62</v>
      </c>
      <c r="C8" s="41">
        <f>'Rental Assumptions'!C46</f>
        <v>133.7961965128053</v>
      </c>
      <c r="D8" s="42">
        <f>'Rental Assumptions'!C53</f>
        <v>35.023007345421377</v>
      </c>
      <c r="E8" s="41">
        <f>'Rental Assumptions'!C60</f>
        <v>177.12724489494133</v>
      </c>
      <c r="F8" s="42">
        <f>'Rental Assumptions'!C67</f>
        <v>50.464312172439811</v>
      </c>
      <c r="G8" s="41">
        <f>'Rental Assumptions'!C74</f>
        <v>-86.224643125469555</v>
      </c>
    </row>
    <row r="9" spans="1:14" x14ac:dyDescent="0.25">
      <c r="B9" s="8" t="s">
        <v>28</v>
      </c>
      <c r="C9" s="41">
        <v>40000</v>
      </c>
      <c r="D9" s="42">
        <v>85000</v>
      </c>
      <c r="E9" s="41">
        <v>80000</v>
      </c>
      <c r="F9" s="42">
        <v>20000</v>
      </c>
      <c r="G9" s="41">
        <v>25000</v>
      </c>
    </row>
    <row r="11" spans="1:14" x14ac:dyDescent="0.25">
      <c r="B11" s="7" t="s">
        <v>23</v>
      </c>
    </row>
    <row r="12" spans="1:14" x14ac:dyDescent="0.25">
      <c r="B12" s="8" t="s">
        <v>29</v>
      </c>
      <c r="C12" s="41">
        <v>1</v>
      </c>
      <c r="D12" s="42">
        <v>1</v>
      </c>
      <c r="E12" s="41">
        <v>1</v>
      </c>
      <c r="F12" s="42">
        <v>1</v>
      </c>
      <c r="G12" s="41">
        <v>1</v>
      </c>
      <c r="H12" s="43">
        <f t="shared" ref="H12:H17" si="0">SUMPRODUCT($C$9:$G$9,C12:G12)</f>
        <v>250000</v>
      </c>
      <c r="I12" s="2">
        <f>'Product Mix'!F42</f>
        <v>250000</v>
      </c>
    </row>
    <row r="13" spans="1:14" x14ac:dyDescent="0.25">
      <c r="B13" s="8" t="s">
        <v>9</v>
      </c>
      <c r="C13" s="41">
        <v>1</v>
      </c>
      <c r="D13" s="42">
        <v>0</v>
      </c>
      <c r="E13" s="41">
        <v>0</v>
      </c>
      <c r="F13" s="42">
        <v>0</v>
      </c>
      <c r="G13" s="41">
        <v>0</v>
      </c>
      <c r="H13" s="43">
        <f t="shared" si="0"/>
        <v>40000</v>
      </c>
      <c r="I13" s="2">
        <f>'Product Mix'!F36</f>
        <v>40000</v>
      </c>
    </row>
    <row r="14" spans="1:14" x14ac:dyDescent="0.25">
      <c r="B14" s="8" t="s">
        <v>10</v>
      </c>
      <c r="C14" s="41">
        <v>0</v>
      </c>
      <c r="D14" s="42">
        <v>1</v>
      </c>
      <c r="E14" s="41">
        <v>0</v>
      </c>
      <c r="F14" s="42">
        <v>0</v>
      </c>
      <c r="G14" s="41">
        <v>0</v>
      </c>
      <c r="H14" s="43">
        <f t="shared" si="0"/>
        <v>85000</v>
      </c>
      <c r="I14" s="2">
        <f>'Product Mix'!F37</f>
        <v>90000</v>
      </c>
    </row>
    <row r="15" spans="1:14" x14ac:dyDescent="0.25">
      <c r="B15" s="8" t="s">
        <v>11</v>
      </c>
      <c r="C15" s="41">
        <v>0</v>
      </c>
      <c r="D15" s="42">
        <v>0</v>
      </c>
      <c r="E15" s="41">
        <v>1</v>
      </c>
      <c r="F15" s="42">
        <v>0</v>
      </c>
      <c r="G15" s="41">
        <v>0</v>
      </c>
      <c r="H15" s="43">
        <f t="shared" si="0"/>
        <v>80000</v>
      </c>
      <c r="I15" s="2">
        <f>'Product Mix'!F38</f>
        <v>80000</v>
      </c>
    </row>
    <row r="16" spans="1:14" x14ac:dyDescent="0.25">
      <c r="B16" s="8" t="s">
        <v>12</v>
      </c>
      <c r="C16" s="41">
        <v>0</v>
      </c>
      <c r="D16" s="42">
        <v>0</v>
      </c>
      <c r="E16" s="41">
        <v>0</v>
      </c>
      <c r="F16" s="42">
        <v>1</v>
      </c>
      <c r="G16" s="41">
        <v>0</v>
      </c>
      <c r="H16" s="43">
        <f t="shared" si="0"/>
        <v>20000</v>
      </c>
      <c r="I16" s="2">
        <f>'Product Mix'!F39</f>
        <v>20000</v>
      </c>
    </row>
    <row r="17" spans="2:9" x14ac:dyDescent="0.25">
      <c r="B17" s="8" t="s">
        <v>13</v>
      </c>
      <c r="C17" s="41">
        <v>0</v>
      </c>
      <c r="D17" s="42">
        <v>0</v>
      </c>
      <c r="E17" s="41">
        <v>0</v>
      </c>
      <c r="F17" s="42">
        <v>0</v>
      </c>
      <c r="G17" s="41">
        <v>1</v>
      </c>
      <c r="H17" s="43">
        <f t="shared" si="0"/>
        <v>25000</v>
      </c>
      <c r="I17" s="2">
        <f>'Product Mix'!F40</f>
        <v>25000</v>
      </c>
    </row>
  </sheetData>
  <scenarios current="1">
    <scenario name="First Scenario" count="5" user="Author" comment="Created by Author on 9/15/2012">
      <inputCells r="C9" val="900000" numFmtId="40"/>
      <inputCells r="D9" val="191680" numFmtId="40"/>
      <inputCells r="E9" val="200000" numFmtId="40"/>
      <inputCells r="F9" val="430560" numFmtId="40"/>
      <inputCells r="G9" val="430560" numFmtId="40"/>
    </scenario>
    <scenario name="SC1" count="5" user="Author" comment="Created by Author on 3/19/2015">
      <inputCells r="C9" val="900000" numFmtId="40"/>
      <inputCells r="D9" val="191680" numFmtId="40"/>
      <inputCells r="E9" val="200000" numFmtId="40"/>
      <inputCells r="F9" val="430560" numFmtId="40"/>
      <inputCells r="G9" val="430560" numFmtId="40"/>
    </scenario>
  </scenarios>
  <dataConsolidate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olve">
                <anchor moveWithCells="1" sizeWithCells="1">
                  <from>
                    <xdr:col>4</xdr:col>
                    <xdr:colOff>219075</xdr:colOff>
                    <xdr:row>2</xdr:row>
                    <xdr:rowOff>95250</xdr:rowOff>
                  </from>
                  <to>
                    <xdr:col>5</xdr:col>
                    <xdr:colOff>447675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79"/>
  <sheetViews>
    <sheetView workbookViewId="0">
      <selection activeCell="O8" sqref="O8"/>
    </sheetView>
  </sheetViews>
  <sheetFormatPr defaultRowHeight="15" outlineLevelRow="1" x14ac:dyDescent="0.25"/>
  <cols>
    <col min="1" max="1" width="4" style="1" customWidth="1"/>
    <col min="2" max="2" width="18.5703125" style="1" customWidth="1"/>
    <col min="3" max="3" width="18" style="1" bestFit="1" customWidth="1"/>
    <col min="4" max="5" width="15" style="1" bestFit="1" customWidth="1"/>
    <col min="6" max="12" width="11.5703125" style="1" bestFit="1" customWidth="1"/>
    <col min="13" max="13" width="12.5703125" style="1" bestFit="1" customWidth="1"/>
    <col min="14" max="14" width="11.5703125" style="1" bestFit="1" customWidth="1"/>
    <col min="15" max="15" width="12.5703125" style="1" bestFit="1" customWidth="1"/>
    <col min="16" max="16384" width="9.140625" style="1"/>
  </cols>
  <sheetData>
    <row r="1" spans="1:12" s="4" customFormat="1" x14ac:dyDescent="0.25">
      <c r="A1" s="4" t="s">
        <v>7</v>
      </c>
      <c r="C1" s="4" t="s">
        <v>66</v>
      </c>
    </row>
    <row r="3" spans="1:12" x14ac:dyDescent="0.25">
      <c r="B3" s="7" t="s">
        <v>40</v>
      </c>
    </row>
    <row r="5" spans="1:12" ht="30" x14ac:dyDescent="0.25">
      <c r="B5" s="9" t="s">
        <v>1</v>
      </c>
      <c r="C5" s="15" t="s">
        <v>41</v>
      </c>
      <c r="D5" s="15" t="s">
        <v>42</v>
      </c>
      <c r="E5" s="15" t="s">
        <v>45</v>
      </c>
      <c r="F5" s="10"/>
      <c r="G5" s="10"/>
      <c r="H5" s="10"/>
    </row>
    <row r="6" spans="1:12" x14ac:dyDescent="0.25">
      <c r="B6" s="8" t="s">
        <v>2</v>
      </c>
      <c r="C6" s="12">
        <v>30</v>
      </c>
      <c r="D6" s="13">
        <v>7.0000000000000007E-2</v>
      </c>
      <c r="E6" s="13">
        <v>0.1</v>
      </c>
    </row>
    <row r="7" spans="1:12" x14ac:dyDescent="0.25">
      <c r="B7" s="8" t="s">
        <v>3</v>
      </c>
      <c r="C7" s="12">
        <v>18</v>
      </c>
      <c r="D7" s="13">
        <v>7.4999999999999997E-2</v>
      </c>
      <c r="E7" s="13">
        <v>0.1</v>
      </c>
    </row>
    <row r="8" spans="1:12" x14ac:dyDescent="0.25">
      <c r="B8" s="8" t="s">
        <v>4</v>
      </c>
      <c r="C8" s="12">
        <v>33</v>
      </c>
      <c r="D8" s="13">
        <v>0.06</v>
      </c>
      <c r="E8" s="13">
        <v>0.1</v>
      </c>
    </row>
    <row r="9" spans="1:12" x14ac:dyDescent="0.25">
      <c r="B9" s="8" t="s">
        <v>43</v>
      </c>
      <c r="C9" s="12">
        <v>24</v>
      </c>
      <c r="D9" s="13">
        <v>6.5000000000000002E-2</v>
      </c>
      <c r="E9" s="13">
        <v>0.1</v>
      </c>
    </row>
    <row r="10" spans="1:12" x14ac:dyDescent="0.25">
      <c r="B10" s="8" t="s">
        <v>6</v>
      </c>
      <c r="C10" s="12">
        <v>0</v>
      </c>
      <c r="D10" s="13">
        <v>0.2</v>
      </c>
      <c r="E10" s="13">
        <v>0.1</v>
      </c>
    </row>
    <row r="11" spans="1:12" x14ac:dyDescent="0.25">
      <c r="B11" s="11" t="s">
        <v>44</v>
      </c>
    </row>
    <row r="13" spans="1:12" x14ac:dyDescent="0.25">
      <c r="B13" s="17" t="s">
        <v>46</v>
      </c>
    </row>
    <row r="14" spans="1:12" x14ac:dyDescent="0.25">
      <c r="B14" s="7" t="s">
        <v>1</v>
      </c>
      <c r="C14" s="16" t="s">
        <v>30</v>
      </c>
      <c r="D14" s="16" t="s">
        <v>31</v>
      </c>
      <c r="E14" s="16" t="s">
        <v>32</v>
      </c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 t="s">
        <v>38</v>
      </c>
      <c r="L14" s="16" t="s">
        <v>39</v>
      </c>
    </row>
    <row r="15" spans="1:12" x14ac:dyDescent="0.25">
      <c r="B15" s="8" t="s">
        <v>2</v>
      </c>
      <c r="C15" s="18">
        <v>0.75</v>
      </c>
      <c r="D15" s="18">
        <v>0.8</v>
      </c>
      <c r="E15" s="18">
        <v>0.8</v>
      </c>
      <c r="F15" s="18">
        <v>0.9</v>
      </c>
      <c r="G15" s="18">
        <v>0.95</v>
      </c>
      <c r="H15" s="18">
        <v>0.99</v>
      </c>
      <c r="I15" s="18">
        <v>0.99</v>
      </c>
      <c r="J15" s="18">
        <v>0.99</v>
      </c>
      <c r="K15" s="18">
        <v>0.99</v>
      </c>
      <c r="L15" s="18">
        <v>0.99</v>
      </c>
    </row>
    <row r="16" spans="1:12" x14ac:dyDescent="0.25">
      <c r="B16" s="8" t="s">
        <v>3</v>
      </c>
      <c r="C16" s="18">
        <v>0.65</v>
      </c>
      <c r="D16" s="18">
        <v>0.7</v>
      </c>
      <c r="E16" s="18">
        <v>0.75</v>
      </c>
      <c r="F16" s="18">
        <v>0.8</v>
      </c>
      <c r="G16" s="18">
        <v>0.85</v>
      </c>
      <c r="H16" s="18">
        <v>0.8</v>
      </c>
      <c r="I16" s="18">
        <v>0.9</v>
      </c>
      <c r="J16" s="18">
        <v>0.9</v>
      </c>
      <c r="K16" s="18">
        <v>0.9</v>
      </c>
      <c r="L16" s="18">
        <v>0.9</v>
      </c>
    </row>
    <row r="17" spans="2:12" x14ac:dyDescent="0.25">
      <c r="B17" s="8" t="s">
        <v>4</v>
      </c>
      <c r="C17" s="18">
        <v>0.78</v>
      </c>
      <c r="D17" s="18">
        <v>0.8</v>
      </c>
      <c r="E17" s="18">
        <v>0.88</v>
      </c>
      <c r="F17" s="18">
        <v>0.92</v>
      </c>
      <c r="G17" s="18">
        <v>0.95</v>
      </c>
      <c r="H17" s="18">
        <v>0.98</v>
      </c>
      <c r="I17" s="18">
        <v>0.98</v>
      </c>
      <c r="J17" s="18">
        <v>0.98</v>
      </c>
      <c r="K17" s="18">
        <v>0.98</v>
      </c>
      <c r="L17" s="18">
        <v>0.98</v>
      </c>
    </row>
    <row r="18" spans="2:12" x14ac:dyDescent="0.25">
      <c r="B18" s="8" t="s">
        <v>47</v>
      </c>
      <c r="C18" s="18">
        <v>1</v>
      </c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</row>
    <row r="19" spans="2:12" x14ac:dyDescent="0.25">
      <c r="B19" s="8" t="s">
        <v>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</row>
    <row r="20" spans="2:12" x14ac:dyDescent="0.25">
      <c r="B20" s="14" t="s">
        <v>69</v>
      </c>
    </row>
    <row r="23" spans="2:12" x14ac:dyDescent="0.25">
      <c r="B23" s="17" t="s">
        <v>48</v>
      </c>
    </row>
    <row r="24" spans="2:12" x14ac:dyDescent="0.25">
      <c r="B24" s="7" t="s">
        <v>1</v>
      </c>
      <c r="C24" s="16" t="s">
        <v>30</v>
      </c>
      <c r="D24" s="16" t="s">
        <v>31</v>
      </c>
      <c r="E24" s="16" t="s">
        <v>32</v>
      </c>
      <c r="F24" s="16" t="s">
        <v>33</v>
      </c>
      <c r="G24" s="16" t="s">
        <v>34</v>
      </c>
      <c r="H24" s="16" t="s">
        <v>35</v>
      </c>
      <c r="I24" s="16" t="s">
        <v>36</v>
      </c>
      <c r="J24" s="16" t="s">
        <v>37</v>
      </c>
      <c r="K24" s="16" t="s">
        <v>38</v>
      </c>
      <c r="L24" s="16" t="s">
        <v>39</v>
      </c>
    </row>
    <row r="25" spans="2:12" x14ac:dyDescent="0.25">
      <c r="B25" s="8" t="s">
        <v>2</v>
      </c>
      <c r="C25" s="18">
        <v>0</v>
      </c>
      <c r="D25" s="18">
        <v>0.04</v>
      </c>
      <c r="E25" s="18">
        <v>0.05</v>
      </c>
      <c r="F25" s="18">
        <v>0.05</v>
      </c>
      <c r="G25" s="18">
        <v>0.05</v>
      </c>
      <c r="H25" s="18">
        <v>0.05</v>
      </c>
      <c r="I25" s="18">
        <v>0.05</v>
      </c>
      <c r="J25" s="18">
        <v>0.05</v>
      </c>
      <c r="K25" s="18">
        <v>0.05</v>
      </c>
      <c r="L25" s="18">
        <v>0.05</v>
      </c>
    </row>
    <row r="26" spans="2:12" x14ac:dyDescent="0.25">
      <c r="B26" s="8" t="s">
        <v>3</v>
      </c>
      <c r="C26" s="18">
        <v>0</v>
      </c>
      <c r="D26" s="18">
        <v>0.02</v>
      </c>
      <c r="E26" s="18">
        <v>0.02</v>
      </c>
      <c r="F26" s="18">
        <v>0.03</v>
      </c>
      <c r="G26" s="18">
        <v>0.03</v>
      </c>
      <c r="H26" s="18">
        <v>0.04</v>
      </c>
      <c r="I26" s="18">
        <v>0.04</v>
      </c>
      <c r="J26" s="18">
        <v>0.04</v>
      </c>
      <c r="K26" s="18">
        <v>0.04</v>
      </c>
      <c r="L26" s="18">
        <v>0.04</v>
      </c>
    </row>
    <row r="27" spans="2:12" x14ac:dyDescent="0.25">
      <c r="B27" s="8" t="s">
        <v>4</v>
      </c>
      <c r="C27" s="18">
        <v>0</v>
      </c>
      <c r="D27" s="18">
        <v>0.04</v>
      </c>
      <c r="E27" s="18">
        <v>0.05</v>
      </c>
      <c r="F27" s="18">
        <v>0.05</v>
      </c>
      <c r="G27" s="18">
        <v>0.05</v>
      </c>
      <c r="H27" s="18">
        <v>0.05</v>
      </c>
      <c r="I27" s="18">
        <v>0.05</v>
      </c>
      <c r="J27" s="18">
        <v>0.05</v>
      </c>
      <c r="K27" s="18">
        <v>0.05</v>
      </c>
      <c r="L27" s="18">
        <v>0.05</v>
      </c>
    </row>
    <row r="28" spans="2:12" x14ac:dyDescent="0.25">
      <c r="B28" s="8" t="s">
        <v>70</v>
      </c>
      <c r="C28" s="18">
        <v>0</v>
      </c>
      <c r="D28" s="18">
        <v>0.04</v>
      </c>
      <c r="E28" s="18">
        <v>0.05</v>
      </c>
      <c r="F28" s="18">
        <v>0.05</v>
      </c>
      <c r="G28" s="18">
        <v>0.05</v>
      </c>
      <c r="H28" s="18">
        <v>0.05</v>
      </c>
      <c r="I28" s="18">
        <v>0.05</v>
      </c>
      <c r="J28" s="18">
        <v>0.05</v>
      </c>
      <c r="K28" s="18">
        <v>0.05</v>
      </c>
      <c r="L28" s="18">
        <v>0.05</v>
      </c>
    </row>
    <row r="29" spans="2:12" x14ac:dyDescent="0.25">
      <c r="B29" s="8" t="s">
        <v>6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</row>
    <row r="31" spans="2:12" ht="30" hidden="1" outlineLevel="1" x14ac:dyDescent="0.25">
      <c r="B31" s="17" t="s">
        <v>50</v>
      </c>
    </row>
    <row r="32" spans="2:12" hidden="1" outlineLevel="1" x14ac:dyDescent="0.25">
      <c r="B32" s="7" t="s">
        <v>1</v>
      </c>
      <c r="C32" s="16" t="s">
        <v>30</v>
      </c>
      <c r="D32" s="16" t="s">
        <v>31</v>
      </c>
      <c r="E32" s="16" t="s">
        <v>32</v>
      </c>
      <c r="F32" s="16" t="s">
        <v>33</v>
      </c>
      <c r="G32" s="16" t="s">
        <v>34</v>
      </c>
      <c r="H32" s="16" t="s">
        <v>35</v>
      </c>
      <c r="I32" s="16" t="s">
        <v>36</v>
      </c>
      <c r="J32" s="16" t="s">
        <v>37</v>
      </c>
      <c r="K32" s="16" t="s">
        <v>38</v>
      </c>
      <c r="L32" s="16" t="s">
        <v>39</v>
      </c>
    </row>
    <row r="33" spans="2:15" hidden="1" outlineLevel="1" x14ac:dyDescent="0.25">
      <c r="B33" s="8" t="s">
        <v>2</v>
      </c>
      <c r="C33" s="20">
        <v>1</v>
      </c>
      <c r="D33" s="20">
        <f t="shared" ref="D33:L33" si="0">C33*(1+D25)</f>
        <v>1.04</v>
      </c>
      <c r="E33" s="20">
        <f t="shared" si="0"/>
        <v>1.0920000000000001</v>
      </c>
      <c r="F33" s="20">
        <f t="shared" si="0"/>
        <v>1.1466000000000001</v>
      </c>
      <c r="G33" s="20">
        <f t="shared" si="0"/>
        <v>1.2039300000000002</v>
      </c>
      <c r="H33" s="20">
        <f t="shared" si="0"/>
        <v>1.2641265000000002</v>
      </c>
      <c r="I33" s="20">
        <f t="shared" si="0"/>
        <v>1.3273328250000003</v>
      </c>
      <c r="J33" s="20">
        <f t="shared" si="0"/>
        <v>1.3936994662500004</v>
      </c>
      <c r="K33" s="20">
        <f t="shared" si="0"/>
        <v>1.4633844395625004</v>
      </c>
      <c r="L33" s="20">
        <f t="shared" si="0"/>
        <v>1.5365536615406254</v>
      </c>
    </row>
    <row r="34" spans="2:15" hidden="1" outlineLevel="1" x14ac:dyDescent="0.25">
      <c r="B34" s="8" t="s">
        <v>3</v>
      </c>
      <c r="C34" s="20">
        <v>1</v>
      </c>
      <c r="D34" s="20">
        <f t="shared" ref="D34:L34" si="1">C34*(1+D26)</f>
        <v>1.02</v>
      </c>
      <c r="E34" s="20">
        <f t="shared" si="1"/>
        <v>1.0404</v>
      </c>
      <c r="F34" s="20">
        <f t="shared" si="1"/>
        <v>1.071612</v>
      </c>
      <c r="G34" s="20">
        <f t="shared" si="1"/>
        <v>1.1037603600000001</v>
      </c>
      <c r="H34" s="20">
        <f t="shared" si="1"/>
        <v>1.1479107744000001</v>
      </c>
      <c r="I34" s="20">
        <f t="shared" si="1"/>
        <v>1.1938272053760002</v>
      </c>
      <c r="J34" s="20">
        <f t="shared" si="1"/>
        <v>1.2415802935910403</v>
      </c>
      <c r="K34" s="20">
        <f t="shared" si="1"/>
        <v>1.291243505334682</v>
      </c>
      <c r="L34" s="20">
        <f t="shared" si="1"/>
        <v>1.3428932455480693</v>
      </c>
    </row>
    <row r="35" spans="2:15" hidden="1" outlineLevel="1" x14ac:dyDescent="0.25">
      <c r="B35" s="8" t="s">
        <v>4</v>
      </c>
      <c r="C35" s="20">
        <v>1</v>
      </c>
      <c r="D35" s="20">
        <f t="shared" ref="D35:L35" si="2">C35*(1+D27)</f>
        <v>1.04</v>
      </c>
      <c r="E35" s="20">
        <f t="shared" si="2"/>
        <v>1.0920000000000001</v>
      </c>
      <c r="F35" s="20">
        <f t="shared" si="2"/>
        <v>1.1466000000000001</v>
      </c>
      <c r="G35" s="20">
        <f t="shared" si="2"/>
        <v>1.2039300000000002</v>
      </c>
      <c r="H35" s="20">
        <f t="shared" si="2"/>
        <v>1.2641265000000002</v>
      </c>
      <c r="I35" s="20">
        <f t="shared" si="2"/>
        <v>1.3273328250000003</v>
      </c>
      <c r="J35" s="20">
        <f t="shared" si="2"/>
        <v>1.3936994662500004</v>
      </c>
      <c r="K35" s="20">
        <f t="shared" si="2"/>
        <v>1.4633844395625004</v>
      </c>
      <c r="L35" s="20">
        <f t="shared" si="2"/>
        <v>1.5365536615406254</v>
      </c>
    </row>
    <row r="36" spans="2:15" hidden="1" outlineLevel="1" x14ac:dyDescent="0.25">
      <c r="B36" s="8" t="s">
        <v>47</v>
      </c>
      <c r="C36" s="20">
        <v>1</v>
      </c>
      <c r="D36" s="20">
        <f t="shared" ref="D36:L36" si="3">C36*(1+D28)</f>
        <v>1.04</v>
      </c>
      <c r="E36" s="20">
        <f t="shared" si="3"/>
        <v>1.0920000000000001</v>
      </c>
      <c r="F36" s="20">
        <f t="shared" si="3"/>
        <v>1.1466000000000001</v>
      </c>
      <c r="G36" s="20">
        <f t="shared" si="3"/>
        <v>1.2039300000000002</v>
      </c>
      <c r="H36" s="20">
        <f t="shared" si="3"/>
        <v>1.2641265000000002</v>
      </c>
      <c r="I36" s="20">
        <f t="shared" si="3"/>
        <v>1.3273328250000003</v>
      </c>
      <c r="J36" s="20">
        <f t="shared" si="3"/>
        <v>1.3936994662500004</v>
      </c>
      <c r="K36" s="20">
        <f t="shared" si="3"/>
        <v>1.4633844395625004</v>
      </c>
      <c r="L36" s="20">
        <f t="shared" si="3"/>
        <v>1.5365536615406254</v>
      </c>
    </row>
    <row r="37" spans="2:15" hidden="1" outlineLevel="1" x14ac:dyDescent="0.25">
      <c r="B37" s="8" t="s">
        <v>6</v>
      </c>
      <c r="C37" s="20">
        <v>1</v>
      </c>
      <c r="D37" s="20">
        <f t="shared" ref="D37:L37" si="4">C37*(1+D29)</f>
        <v>1</v>
      </c>
      <c r="E37" s="20">
        <f t="shared" si="4"/>
        <v>1</v>
      </c>
      <c r="F37" s="20">
        <f t="shared" si="4"/>
        <v>1</v>
      </c>
      <c r="G37" s="20">
        <f t="shared" si="4"/>
        <v>1</v>
      </c>
      <c r="H37" s="20">
        <f t="shared" si="4"/>
        <v>1</v>
      </c>
      <c r="I37" s="20">
        <f t="shared" si="4"/>
        <v>1</v>
      </c>
      <c r="J37" s="20">
        <f t="shared" si="4"/>
        <v>1</v>
      </c>
      <c r="K37" s="20">
        <f t="shared" si="4"/>
        <v>1</v>
      </c>
      <c r="L37" s="20">
        <f t="shared" si="4"/>
        <v>1</v>
      </c>
    </row>
    <row r="38" spans="2:15" hidden="1" outlineLevel="1" x14ac:dyDescent="0.25">
      <c r="B38" s="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5" collapsed="1" x14ac:dyDescent="0.25"/>
    <row r="40" spans="2:15" x14ac:dyDescent="0.25">
      <c r="B40" s="17" t="s">
        <v>51</v>
      </c>
    </row>
    <row r="41" spans="2:15" x14ac:dyDescent="0.25">
      <c r="B41" s="7" t="s">
        <v>64</v>
      </c>
      <c r="C41" s="16" t="s">
        <v>52</v>
      </c>
      <c r="D41" s="16" t="s">
        <v>53</v>
      </c>
      <c r="E41" s="16" t="s">
        <v>54</v>
      </c>
      <c r="F41" s="16" t="s">
        <v>30</v>
      </c>
      <c r="G41" s="16" t="s">
        <v>31</v>
      </c>
      <c r="H41" s="16" t="s">
        <v>32</v>
      </c>
      <c r="I41" s="16" t="s">
        <v>33</v>
      </c>
      <c r="J41" s="16" t="s">
        <v>34</v>
      </c>
      <c r="K41" s="16" t="s">
        <v>35</v>
      </c>
      <c r="L41" s="16" t="s">
        <v>36</v>
      </c>
      <c r="M41" s="16" t="s">
        <v>37</v>
      </c>
      <c r="N41" s="16" t="s">
        <v>38</v>
      </c>
      <c r="O41" s="16" t="s">
        <v>39</v>
      </c>
    </row>
    <row r="42" spans="2:15" x14ac:dyDescent="0.25">
      <c r="B42" s="8" t="s">
        <v>49</v>
      </c>
      <c r="C42" s="21">
        <v>0</v>
      </c>
      <c r="D42" s="21"/>
      <c r="E42" s="21"/>
      <c r="F42" s="21">
        <f>$C$6*'Problem Formulation'!$C$9*C15</f>
        <v>900000</v>
      </c>
      <c r="G42" s="21">
        <f>$C$6*'Problem Formulation'!$C$9*D15*D33</f>
        <v>998400</v>
      </c>
      <c r="H42" s="21">
        <f>$C$6*'Problem Formulation'!$C$9*E15*E33</f>
        <v>1048320.0000000001</v>
      </c>
      <c r="I42" s="21">
        <f>$C$6*'Problem Formulation'!$C$9*F15*F33</f>
        <v>1238328</v>
      </c>
      <c r="J42" s="21">
        <f>$C$6*'Problem Formulation'!$C$9*G15*G33</f>
        <v>1372480.2000000002</v>
      </c>
      <c r="K42" s="21">
        <f>$C$6*'Problem Formulation'!$C$9*H15*H33</f>
        <v>1501782.2820000001</v>
      </c>
      <c r="L42" s="21">
        <f>$C$6*'Problem Formulation'!$C$9*I15*I33</f>
        <v>1576871.3961000002</v>
      </c>
      <c r="M42" s="21">
        <f>$C$6*'Problem Formulation'!$C$9*J15*J33</f>
        <v>1655714.9659050005</v>
      </c>
      <c r="N42" s="21">
        <f>$C$6*'Problem Formulation'!$C$9*K15*K33</f>
        <v>1738500.7142002506</v>
      </c>
      <c r="O42" s="21">
        <f>$C$6*'Problem Formulation'!$C$9*L15*L33</f>
        <v>1825425.7499102631</v>
      </c>
    </row>
    <row r="43" spans="2:15" x14ac:dyDescent="0.25">
      <c r="B43" s="26" t="s">
        <v>55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f>O42/D6</f>
        <v>26077510.713003755</v>
      </c>
    </row>
    <row r="44" spans="2:15" x14ac:dyDescent="0.25">
      <c r="B44" s="28" t="s">
        <v>56</v>
      </c>
      <c r="C44" s="29">
        <f>-'Product Mix'!$C$9*'Problem Formulation'!$C$9*0.3</f>
        <v>-3000000</v>
      </c>
      <c r="D44" s="29">
        <f>-'Product Mix'!$C$9*'Problem Formulation'!$C$9*0.3</f>
        <v>-3000000</v>
      </c>
      <c r="E44" s="29">
        <f>-'Product Mix'!$C$9*'Problem Formulation'!$C$9*0.4</f>
        <v>-4000000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2:15" x14ac:dyDescent="0.25">
      <c r="B45" s="19" t="s">
        <v>57</v>
      </c>
      <c r="C45" s="22">
        <f t="shared" ref="C45:O45" si="5">SUM(C42:C44)</f>
        <v>-3000000</v>
      </c>
      <c r="D45" s="22">
        <f t="shared" si="5"/>
        <v>-3000000</v>
      </c>
      <c r="E45" s="22">
        <f t="shared" si="5"/>
        <v>-4000000</v>
      </c>
      <c r="F45" s="22">
        <f t="shared" si="5"/>
        <v>900000</v>
      </c>
      <c r="G45" s="22">
        <f t="shared" si="5"/>
        <v>998400</v>
      </c>
      <c r="H45" s="22">
        <f t="shared" si="5"/>
        <v>1048320.0000000001</v>
      </c>
      <c r="I45" s="22">
        <f t="shared" si="5"/>
        <v>1238328</v>
      </c>
      <c r="J45" s="22">
        <f t="shared" si="5"/>
        <v>1372480.2000000002</v>
      </c>
      <c r="K45" s="22">
        <f t="shared" si="5"/>
        <v>1501782.2820000001</v>
      </c>
      <c r="L45" s="22">
        <f t="shared" si="5"/>
        <v>1576871.3961000002</v>
      </c>
      <c r="M45" s="22">
        <f t="shared" si="5"/>
        <v>1655714.9659050005</v>
      </c>
      <c r="N45" s="22">
        <f t="shared" si="5"/>
        <v>1738500.7142002506</v>
      </c>
      <c r="O45" s="22">
        <f t="shared" si="5"/>
        <v>27902936.462914016</v>
      </c>
    </row>
    <row r="46" spans="2:15" x14ac:dyDescent="0.25">
      <c r="B46" s="28" t="s">
        <v>63</v>
      </c>
      <c r="C46" s="29">
        <f>IF(SUM(C45:O45)=0,0,(NPV(E6,C45:O45)/'Problem Formulation'!C9))</f>
        <v>133.7961965128053</v>
      </c>
    </row>
    <row r="48" spans="2:15" x14ac:dyDescent="0.25">
      <c r="B48" s="7" t="s">
        <v>65</v>
      </c>
      <c r="C48" s="16" t="s">
        <v>52</v>
      </c>
      <c r="D48" s="16" t="s">
        <v>53</v>
      </c>
      <c r="E48" s="16" t="s">
        <v>54</v>
      </c>
      <c r="F48" s="16" t="s">
        <v>30</v>
      </c>
      <c r="G48" s="16" t="s">
        <v>31</v>
      </c>
      <c r="H48" s="16" t="s">
        <v>32</v>
      </c>
      <c r="I48" s="16" t="s">
        <v>33</v>
      </c>
      <c r="J48" s="16" t="s">
        <v>34</v>
      </c>
      <c r="K48" s="16" t="s">
        <v>35</v>
      </c>
      <c r="L48" s="16" t="s">
        <v>36</v>
      </c>
      <c r="M48" s="16" t="s">
        <v>37</v>
      </c>
      <c r="N48" s="16" t="s">
        <v>38</v>
      </c>
      <c r="O48" s="16" t="s">
        <v>39</v>
      </c>
    </row>
    <row r="49" spans="2:15" x14ac:dyDescent="0.25">
      <c r="B49" s="8" t="s">
        <v>49</v>
      </c>
      <c r="C49" s="21"/>
      <c r="D49" s="21"/>
      <c r="E49" s="21"/>
      <c r="F49" s="21">
        <f>$C$7*'Problem Formulation'!$D$9*C16</f>
        <v>994500</v>
      </c>
      <c r="G49" s="21">
        <f>$C$7*'Problem Formulation'!$D$9*D16*D34</f>
        <v>1092420</v>
      </c>
      <c r="H49" s="21">
        <f>$C$7*'Problem Formulation'!$D$9*E16*E34</f>
        <v>1193859</v>
      </c>
      <c r="I49" s="21">
        <f>$C$7*'Problem Formulation'!$D$9*F16*F34</f>
        <v>1311653.088</v>
      </c>
      <c r="J49" s="21">
        <f>$C$7*'Problem Formulation'!$D$9*G16*G34</f>
        <v>1435440.3481800002</v>
      </c>
      <c r="K49" s="21">
        <f>$C$7*'Problem Formulation'!$D$9*H16*H34</f>
        <v>1405042.7878656001</v>
      </c>
      <c r="L49" s="21">
        <f>$C$7*'Problem Formulation'!$D$9*I16*I34</f>
        <v>1643900.0618027523</v>
      </c>
      <c r="M49" s="21">
        <f>$C$7*'Problem Formulation'!$D$9*J16*J34</f>
        <v>1709656.0642748624</v>
      </c>
      <c r="N49" s="21">
        <f>$C$7*'Problem Formulation'!$D$9*K16*K34</f>
        <v>1778042.3068458571</v>
      </c>
      <c r="O49" s="21">
        <f>$C$7*'Problem Formulation'!$D$9*L16*L34</f>
        <v>1849163.9991196916</v>
      </c>
    </row>
    <row r="50" spans="2:15" x14ac:dyDescent="0.25">
      <c r="B50" s="26" t="s">
        <v>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f>O49/D7</f>
        <v>24655519.988262556</v>
      </c>
    </row>
    <row r="51" spans="2:15" x14ac:dyDescent="0.25">
      <c r="B51" s="28" t="s">
        <v>56</v>
      </c>
      <c r="C51" s="29">
        <f>-'Product Mix'!$C$10*'Problem Formulation'!$D$9*0.3</f>
        <v>-3825000</v>
      </c>
      <c r="D51" s="29">
        <f>-'Product Mix'!$C$10*'Problem Formulation'!$D$9*0.3</f>
        <v>-3825000</v>
      </c>
      <c r="E51" s="29">
        <f>-'Product Mix'!$C$10*'Problem Formulation'!$D$9*0.4</f>
        <v>-5100000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2:15" x14ac:dyDescent="0.25">
      <c r="B52" s="19" t="s">
        <v>57</v>
      </c>
      <c r="C52" s="22">
        <f>SUM(C49:C51)</f>
        <v>-3825000</v>
      </c>
      <c r="D52" s="22">
        <f t="shared" ref="D52:O52" si="6">SUM(D49:D51)</f>
        <v>-3825000</v>
      </c>
      <c r="E52" s="22">
        <f t="shared" si="6"/>
        <v>-5100000</v>
      </c>
      <c r="F52" s="22">
        <f t="shared" si="6"/>
        <v>994500</v>
      </c>
      <c r="G52" s="22">
        <f t="shared" si="6"/>
        <v>1092420</v>
      </c>
      <c r="H52" s="22">
        <f t="shared" si="6"/>
        <v>1193859</v>
      </c>
      <c r="I52" s="22">
        <f t="shared" si="6"/>
        <v>1311653.088</v>
      </c>
      <c r="J52" s="22">
        <f t="shared" si="6"/>
        <v>1435440.3481800002</v>
      </c>
      <c r="K52" s="22">
        <f t="shared" si="6"/>
        <v>1405042.7878656001</v>
      </c>
      <c r="L52" s="22">
        <f t="shared" si="6"/>
        <v>1643900.0618027523</v>
      </c>
      <c r="M52" s="22">
        <f t="shared" si="6"/>
        <v>1709656.0642748624</v>
      </c>
      <c r="N52" s="22">
        <f t="shared" si="6"/>
        <v>1778042.3068458571</v>
      </c>
      <c r="O52" s="22">
        <f t="shared" si="6"/>
        <v>26504683.987382248</v>
      </c>
    </row>
    <row r="53" spans="2:15" x14ac:dyDescent="0.25">
      <c r="B53" s="28" t="s">
        <v>63</v>
      </c>
      <c r="C53" s="29">
        <f>IF(SUM(C52:O52)=0,0,(NPV(E7,C52:O52)/'Problem Formulation'!D9))</f>
        <v>35.023007345421377</v>
      </c>
    </row>
    <row r="55" spans="2:15" x14ac:dyDescent="0.25">
      <c r="B55" s="7" t="s">
        <v>67</v>
      </c>
      <c r="C55" s="16" t="s">
        <v>52</v>
      </c>
      <c r="D55" s="16" t="s">
        <v>53</v>
      </c>
      <c r="E55" s="16" t="s">
        <v>54</v>
      </c>
      <c r="F55" s="16" t="s">
        <v>30</v>
      </c>
      <c r="G55" s="16" t="s">
        <v>31</v>
      </c>
      <c r="H55" s="16" t="s">
        <v>32</v>
      </c>
      <c r="I55" s="16" t="s">
        <v>33</v>
      </c>
      <c r="J55" s="16" t="s">
        <v>34</v>
      </c>
      <c r="K55" s="16" t="s">
        <v>35</v>
      </c>
      <c r="L55" s="16" t="s">
        <v>36</v>
      </c>
      <c r="M55" s="16" t="s">
        <v>37</v>
      </c>
      <c r="N55" s="16" t="s">
        <v>38</v>
      </c>
      <c r="O55" s="16" t="s">
        <v>39</v>
      </c>
    </row>
    <row r="56" spans="2:15" x14ac:dyDescent="0.25">
      <c r="B56" s="8" t="s">
        <v>49</v>
      </c>
      <c r="C56" s="21"/>
      <c r="D56" s="21"/>
      <c r="E56" s="21"/>
      <c r="F56" s="21">
        <f>$C$8*'Problem Formulation'!$E$9*C17</f>
        <v>2059200</v>
      </c>
      <c r="G56" s="21">
        <f>$C$8*'Problem Formulation'!$E$9*D17*D35</f>
        <v>2196480</v>
      </c>
      <c r="H56" s="21">
        <f>$C$8*'Problem Formulation'!$E$9*E17*E35</f>
        <v>2536934.4000000004</v>
      </c>
      <c r="I56" s="21">
        <f>$C$8*'Problem Formulation'!$E$9*F17*F35</f>
        <v>2784862.08</v>
      </c>
      <c r="J56" s="21">
        <f>$C$8*'Problem Formulation'!$E$9*G17*G35</f>
        <v>3019456.4400000004</v>
      </c>
      <c r="K56" s="21">
        <f>$C$8*'Problem Formulation'!$E$9*H17*H35</f>
        <v>3270548.0808000006</v>
      </c>
      <c r="L56" s="21">
        <f>$C$8*'Problem Formulation'!$E$9*I17*I35</f>
        <v>3434075.4848400005</v>
      </c>
      <c r="M56" s="21">
        <f>$C$8*'Problem Formulation'!$E$9*J17*J35</f>
        <v>3605779.2590820012</v>
      </c>
      <c r="N56" s="21">
        <f>$C$8*'Problem Formulation'!$E$9*K17*K35</f>
        <v>3786068.2220361009</v>
      </c>
      <c r="O56" s="21">
        <f>$C$8*'Problem Formulation'!$E$9*L17*L35</f>
        <v>3975371.633137906</v>
      </c>
    </row>
    <row r="57" spans="2:15" x14ac:dyDescent="0.25">
      <c r="B57" s="26" t="s">
        <v>55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f>O56/D8</f>
        <v>66256193.88563177</v>
      </c>
    </row>
    <row r="58" spans="2:15" x14ac:dyDescent="0.25">
      <c r="B58" s="28" t="s">
        <v>56</v>
      </c>
      <c r="C58" s="29">
        <f>-'Product Mix'!$C$11*'Problem Formulation'!$E$9*0.3</f>
        <v>-6720000</v>
      </c>
      <c r="D58" s="29">
        <f>-'Product Mix'!$C$11*'Problem Formulation'!$E$9*0.3</f>
        <v>-6720000</v>
      </c>
      <c r="E58" s="29">
        <f>-'Product Mix'!$C$11*'Problem Formulation'!$E$9*0.4</f>
        <v>-8960000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2:15" x14ac:dyDescent="0.25">
      <c r="B59" s="19" t="s">
        <v>57</v>
      </c>
      <c r="C59" s="22">
        <f t="shared" ref="C59:O59" si="7">SUM(C56:C58)</f>
        <v>-6720000</v>
      </c>
      <c r="D59" s="22">
        <f t="shared" si="7"/>
        <v>-6720000</v>
      </c>
      <c r="E59" s="22">
        <f t="shared" si="7"/>
        <v>-8960000</v>
      </c>
      <c r="F59" s="22">
        <f t="shared" si="7"/>
        <v>2059200</v>
      </c>
      <c r="G59" s="22">
        <f t="shared" si="7"/>
        <v>2196480</v>
      </c>
      <c r="H59" s="22">
        <f t="shared" si="7"/>
        <v>2536934.4000000004</v>
      </c>
      <c r="I59" s="22">
        <f t="shared" si="7"/>
        <v>2784862.08</v>
      </c>
      <c r="J59" s="22">
        <f t="shared" si="7"/>
        <v>3019456.4400000004</v>
      </c>
      <c r="K59" s="22">
        <f t="shared" si="7"/>
        <v>3270548.0808000006</v>
      </c>
      <c r="L59" s="22">
        <f t="shared" si="7"/>
        <v>3434075.4848400005</v>
      </c>
      <c r="M59" s="22">
        <f t="shared" si="7"/>
        <v>3605779.2590820012</v>
      </c>
      <c r="N59" s="22">
        <f t="shared" si="7"/>
        <v>3786068.2220361009</v>
      </c>
      <c r="O59" s="22">
        <f t="shared" si="7"/>
        <v>70231565.518769681</v>
      </c>
    </row>
    <row r="60" spans="2:15" x14ac:dyDescent="0.25">
      <c r="B60" s="28" t="s">
        <v>63</v>
      </c>
      <c r="C60" s="29">
        <f>IF(SUM(C59:O59)=0,0,(NPV(E8,C59:O59)/'Problem Formulation'!E9))</f>
        <v>177.12724489494133</v>
      </c>
    </row>
    <row r="62" spans="2:15" x14ac:dyDescent="0.25">
      <c r="B62" s="7" t="s">
        <v>68</v>
      </c>
      <c r="C62" s="16" t="s">
        <v>52</v>
      </c>
      <c r="D62" s="16" t="s">
        <v>53</v>
      </c>
      <c r="E62" s="16" t="s">
        <v>54</v>
      </c>
      <c r="F62" s="16" t="s">
        <v>30</v>
      </c>
      <c r="G62" s="16" t="s">
        <v>31</v>
      </c>
      <c r="H62" s="16" t="s">
        <v>32</v>
      </c>
      <c r="I62" s="16" t="s">
        <v>33</v>
      </c>
      <c r="J62" s="16" t="s">
        <v>34</v>
      </c>
      <c r="K62" s="16" t="s">
        <v>35</v>
      </c>
      <c r="L62" s="16" t="s">
        <v>36</v>
      </c>
      <c r="M62" s="16" t="s">
        <v>37</v>
      </c>
      <c r="N62" s="16" t="s">
        <v>38</v>
      </c>
      <c r="O62" s="16" t="s">
        <v>39</v>
      </c>
    </row>
    <row r="63" spans="2:15" x14ac:dyDescent="0.25">
      <c r="B63" s="8" t="s">
        <v>49</v>
      </c>
      <c r="C63" s="21"/>
      <c r="D63" s="21"/>
      <c r="E63" s="21"/>
      <c r="F63" s="21">
        <f>$C$9*'Problem Formulation'!$F$9*C18</f>
        <v>480000</v>
      </c>
      <c r="G63" s="21">
        <f>$C$9*'Problem Formulation'!$F$9*D18*D36</f>
        <v>499200</v>
      </c>
      <c r="H63" s="21">
        <f>$C$9*'Problem Formulation'!$F$9*E18*E36</f>
        <v>524160.00000000006</v>
      </c>
      <c r="I63" s="21">
        <f>$C$9*'Problem Formulation'!$F$9*F18*F36</f>
        <v>550368</v>
      </c>
      <c r="J63" s="21">
        <f>$C$9*'Problem Formulation'!$F$9*G18*G36</f>
        <v>577886.4</v>
      </c>
      <c r="K63" s="21">
        <f>$C$9*'Problem Formulation'!$F$9*H18*H36</f>
        <v>606780.72000000009</v>
      </c>
      <c r="L63" s="21">
        <f>$C$9*'Problem Formulation'!$F$9*I18*I36</f>
        <v>637119.75600000017</v>
      </c>
      <c r="M63" s="21">
        <f>$C$9*'Problem Formulation'!$F$9*J18*J36</f>
        <v>668975.74380000017</v>
      </c>
      <c r="N63" s="21">
        <f>$C$9*'Problem Formulation'!$F$9*K18*K36</f>
        <v>702424.53099000023</v>
      </c>
      <c r="O63" s="21">
        <f>$C$9*'Problem Formulation'!$F$9*L18*L36</f>
        <v>737545.75753950025</v>
      </c>
    </row>
    <row r="64" spans="2:15" x14ac:dyDescent="0.25">
      <c r="B64" s="26" t="s">
        <v>55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f>O63/D9</f>
        <v>11346857.808300003</v>
      </c>
    </row>
    <row r="65" spans="2:15" x14ac:dyDescent="0.25">
      <c r="B65" s="28" t="s">
        <v>56</v>
      </c>
      <c r="C65" s="29">
        <f>-'Product Mix'!$C$12*'Problem Formulation'!$F$9*0.4</f>
        <v>-2360000</v>
      </c>
      <c r="D65" s="29">
        <f>-'Product Mix'!$C$12*'Problem Formulation'!$F$9*0.3</f>
        <v>-1770000</v>
      </c>
      <c r="E65" s="29">
        <f>-'Product Mix'!$C$12*'Problem Formulation'!$F$9*0.3</f>
        <v>-1770000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</row>
    <row r="66" spans="2:15" x14ac:dyDescent="0.25">
      <c r="B66" s="19" t="s">
        <v>57</v>
      </c>
      <c r="C66" s="22">
        <f t="shared" ref="C66:O66" si="8">SUM(C63:C65)</f>
        <v>-2360000</v>
      </c>
      <c r="D66" s="22">
        <f t="shared" si="8"/>
        <v>-1770000</v>
      </c>
      <c r="E66" s="22">
        <f t="shared" si="8"/>
        <v>-1770000</v>
      </c>
      <c r="F66" s="22">
        <f t="shared" si="8"/>
        <v>480000</v>
      </c>
      <c r="G66" s="22">
        <f t="shared" si="8"/>
        <v>499200</v>
      </c>
      <c r="H66" s="22">
        <f t="shared" si="8"/>
        <v>524160.00000000006</v>
      </c>
      <c r="I66" s="22">
        <f t="shared" si="8"/>
        <v>550368</v>
      </c>
      <c r="J66" s="22">
        <f t="shared" si="8"/>
        <v>577886.4</v>
      </c>
      <c r="K66" s="22">
        <f t="shared" si="8"/>
        <v>606780.72000000009</v>
      </c>
      <c r="L66" s="22">
        <f t="shared" si="8"/>
        <v>637119.75600000017</v>
      </c>
      <c r="M66" s="22">
        <f t="shared" si="8"/>
        <v>668975.74380000017</v>
      </c>
      <c r="N66" s="22">
        <f t="shared" si="8"/>
        <v>702424.53099000023</v>
      </c>
      <c r="O66" s="22">
        <f t="shared" si="8"/>
        <v>12084403.565839503</v>
      </c>
    </row>
    <row r="67" spans="2:15" x14ac:dyDescent="0.25">
      <c r="B67" s="28" t="s">
        <v>63</v>
      </c>
      <c r="C67" s="29">
        <f>IF(SUM(C66:O66)=0,0,(NPV(E9,C66:O66)/'Problem Formulation'!F9))</f>
        <v>50.464312172439811</v>
      </c>
    </row>
    <row r="69" spans="2:15" x14ac:dyDescent="0.25">
      <c r="B69" s="7" t="s">
        <v>71</v>
      </c>
      <c r="C69" s="16" t="s">
        <v>52</v>
      </c>
      <c r="D69" s="16" t="s">
        <v>53</v>
      </c>
      <c r="E69" s="16" t="s">
        <v>54</v>
      </c>
      <c r="F69" s="16" t="s">
        <v>30</v>
      </c>
      <c r="G69" s="16" t="s">
        <v>31</v>
      </c>
      <c r="H69" s="16" t="s">
        <v>32</v>
      </c>
      <c r="I69" s="16" t="s">
        <v>33</v>
      </c>
      <c r="J69" s="16" t="s">
        <v>34</v>
      </c>
      <c r="K69" s="16" t="s">
        <v>35</v>
      </c>
      <c r="L69" s="16" t="s">
        <v>36</v>
      </c>
      <c r="M69" s="16" t="s">
        <v>37</v>
      </c>
      <c r="N69" s="16" t="s">
        <v>38</v>
      </c>
      <c r="O69" s="16" t="s">
        <v>39</v>
      </c>
    </row>
    <row r="70" spans="2:15" x14ac:dyDescent="0.25">
      <c r="B70" s="8" t="s">
        <v>49</v>
      </c>
      <c r="C70" s="21"/>
      <c r="D70" s="21"/>
      <c r="E70" s="21"/>
      <c r="F70" s="21">
        <f>$C$10*'Problem Formulation'!$G$9*C19</f>
        <v>0</v>
      </c>
      <c r="G70" s="21">
        <f>$C$10*'Problem Formulation'!$G$9*D19*D37</f>
        <v>0</v>
      </c>
      <c r="H70" s="21">
        <f>$C$10*'Problem Formulation'!$G$9*E19*E37</f>
        <v>0</v>
      </c>
      <c r="I70" s="21">
        <f>$C$10*'Problem Formulation'!$G$9*F19*F37</f>
        <v>0</v>
      </c>
      <c r="J70" s="21">
        <f>$C$10*'Problem Formulation'!$G$9*G19*G37</f>
        <v>0</v>
      </c>
      <c r="K70" s="21">
        <f>$C$10*'Problem Formulation'!$G$9*H19*H37</f>
        <v>0</v>
      </c>
      <c r="L70" s="21">
        <f>$C$10*'Problem Formulation'!$G$9*I19*I37</f>
        <v>0</v>
      </c>
      <c r="M70" s="21">
        <f>$C$10*'Problem Formulation'!$G$9*J19*J37</f>
        <v>0</v>
      </c>
      <c r="N70" s="21">
        <f>$C$10*'Problem Formulation'!$G$9*K19*K37</f>
        <v>0</v>
      </c>
      <c r="O70" s="21">
        <f>$C$10*'Problem Formulation'!$G$9*L19*L37</f>
        <v>0</v>
      </c>
    </row>
    <row r="71" spans="2:15" x14ac:dyDescent="0.25">
      <c r="B71" s="26" t="s">
        <v>55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f>O70/D10</f>
        <v>0</v>
      </c>
    </row>
    <row r="72" spans="2:15" x14ac:dyDescent="0.25">
      <c r="B72" s="28" t="s">
        <v>56</v>
      </c>
      <c r="C72" s="29">
        <f>-'Product Mix'!$C$13*'Problem Formulation'!$G$9*0.3</f>
        <v>-787500</v>
      </c>
      <c r="D72" s="29">
        <f>-'Product Mix'!$C$13*'Problem Formulation'!$G$9*0.3</f>
        <v>-787500</v>
      </c>
      <c r="E72" s="29">
        <f>-'Product Mix'!$C$13*'Problem Formulation'!$G$9*0.4</f>
        <v>-1050000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2:15" x14ac:dyDescent="0.25">
      <c r="B73" s="19" t="s">
        <v>57</v>
      </c>
      <c r="C73" s="22">
        <f t="shared" ref="C73:O73" si="9">SUM(C70:C72)</f>
        <v>-787500</v>
      </c>
      <c r="D73" s="22">
        <f t="shared" si="9"/>
        <v>-787500</v>
      </c>
      <c r="E73" s="22">
        <f t="shared" si="9"/>
        <v>-1050000</v>
      </c>
      <c r="F73" s="22">
        <f t="shared" si="9"/>
        <v>0</v>
      </c>
      <c r="G73" s="22">
        <f t="shared" si="9"/>
        <v>0</v>
      </c>
      <c r="H73" s="22">
        <f t="shared" si="9"/>
        <v>0</v>
      </c>
      <c r="I73" s="22">
        <f t="shared" si="9"/>
        <v>0</v>
      </c>
      <c r="J73" s="22">
        <f t="shared" si="9"/>
        <v>0</v>
      </c>
      <c r="K73" s="22">
        <f t="shared" si="9"/>
        <v>0</v>
      </c>
      <c r="L73" s="22">
        <f t="shared" si="9"/>
        <v>0</v>
      </c>
      <c r="M73" s="22">
        <f t="shared" si="9"/>
        <v>0</v>
      </c>
      <c r="N73" s="22">
        <f t="shared" si="9"/>
        <v>0</v>
      </c>
      <c r="O73" s="22">
        <f t="shared" si="9"/>
        <v>0</v>
      </c>
    </row>
    <row r="74" spans="2:15" x14ac:dyDescent="0.25">
      <c r="B74" s="28" t="s">
        <v>63</v>
      </c>
      <c r="C74" s="29">
        <f>IF(SUM(C73:O73)=0,0,(NPV(E10,C73:O73)/'Problem Formulation'!G9))</f>
        <v>-86.224643125469555</v>
      </c>
    </row>
    <row r="75" spans="2:15" x14ac:dyDescent="0.25">
      <c r="E75" s="24"/>
      <c r="F75" s="24"/>
      <c r="G75" s="24"/>
      <c r="H75" s="24"/>
      <c r="I75" s="24"/>
      <c r="J75" s="24"/>
      <c r="K75" s="24"/>
      <c r="L75" s="24"/>
    </row>
    <row r="79" spans="2:15" x14ac:dyDescent="0.25">
      <c r="B79" s="36" t="s">
        <v>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U20" sqref="U20"/>
    </sheetView>
  </sheetViews>
  <sheetFormatPr defaultRowHeight="15" x14ac:dyDescent="0.25"/>
  <cols>
    <col min="1" max="1" width="3.7109375" customWidth="1"/>
    <col min="2" max="2" width="6.28515625" customWidth="1"/>
    <col min="3" max="3" width="9.42578125" customWidth="1"/>
    <col min="4" max="4" width="13.7109375" bestFit="1" customWidth="1"/>
    <col min="5" max="5" width="12.85546875" bestFit="1" customWidth="1"/>
    <col min="6" max="6" width="11.42578125" customWidth="1"/>
    <col min="7" max="7" width="5.42578125" customWidth="1"/>
  </cols>
  <sheetData>
    <row r="1" spans="1:5" x14ac:dyDescent="0.25">
      <c r="A1" s="45" t="s">
        <v>73</v>
      </c>
    </row>
    <row r="2" spans="1:5" x14ac:dyDescent="0.25">
      <c r="A2" s="45" t="s">
        <v>74</v>
      </c>
    </row>
    <row r="3" spans="1:5" x14ac:dyDescent="0.25">
      <c r="A3" s="45" t="s">
        <v>139</v>
      </c>
    </row>
    <row r="4" spans="1:5" x14ac:dyDescent="0.25">
      <c r="A4" s="45" t="s">
        <v>75</v>
      </c>
    </row>
    <row r="5" spans="1:5" x14ac:dyDescent="0.25">
      <c r="A5" s="45" t="s">
        <v>76</v>
      </c>
    </row>
    <row r="6" spans="1:5" x14ac:dyDescent="0.25">
      <c r="A6" s="45"/>
      <c r="B6" t="s">
        <v>77</v>
      </c>
    </row>
    <row r="7" spans="1:5" x14ac:dyDescent="0.25">
      <c r="A7" s="45"/>
      <c r="B7" t="s">
        <v>140</v>
      </c>
    </row>
    <row r="8" spans="1:5" x14ac:dyDescent="0.25">
      <c r="A8" s="45"/>
      <c r="B8" t="s">
        <v>78</v>
      </c>
    </row>
    <row r="9" spans="1:5" x14ac:dyDescent="0.25">
      <c r="A9" s="45" t="s">
        <v>79</v>
      </c>
    </row>
    <row r="10" spans="1:5" x14ac:dyDescent="0.25">
      <c r="B10" t="s">
        <v>80</v>
      </c>
    </row>
    <row r="11" spans="1:5" x14ac:dyDescent="0.25">
      <c r="B11" t="s">
        <v>81</v>
      </c>
    </row>
    <row r="14" spans="1:5" ht="15.75" thickBot="1" x14ac:dyDescent="0.3">
      <c r="A14" t="s">
        <v>82</v>
      </c>
    </row>
    <row r="15" spans="1:5" ht="15.75" thickBot="1" x14ac:dyDescent="0.3">
      <c r="B15" s="47" t="s">
        <v>83</v>
      </c>
      <c r="C15" s="47" t="s">
        <v>84</v>
      </c>
      <c r="D15" s="47" t="s">
        <v>85</v>
      </c>
      <c r="E15" s="47" t="s">
        <v>86</v>
      </c>
    </row>
    <row r="16" spans="1:5" ht="15.75" thickBot="1" x14ac:dyDescent="0.3">
      <c r="B16" s="46" t="s">
        <v>93</v>
      </c>
      <c r="C16" s="46" t="s">
        <v>27</v>
      </c>
      <c r="D16" s="49">
        <v>21352653.241780393</v>
      </c>
      <c r="E16" s="49">
        <v>21352653.241780393</v>
      </c>
    </row>
    <row r="19" spans="1:7" ht="15.75" thickBot="1" x14ac:dyDescent="0.3">
      <c r="A19" t="s">
        <v>87</v>
      </c>
    </row>
    <row r="20" spans="1:7" ht="15.75" thickBot="1" x14ac:dyDescent="0.3">
      <c r="B20" s="47" t="s">
        <v>83</v>
      </c>
      <c r="C20" s="47" t="s">
        <v>84</v>
      </c>
      <c r="D20" s="47" t="s">
        <v>85</v>
      </c>
      <c r="E20" s="47" t="s">
        <v>86</v>
      </c>
      <c r="F20" s="47" t="s">
        <v>88</v>
      </c>
    </row>
    <row r="21" spans="1:7" x14ac:dyDescent="0.25">
      <c r="B21" s="48" t="s">
        <v>94</v>
      </c>
      <c r="C21" s="48" t="s">
        <v>95</v>
      </c>
      <c r="D21" s="50">
        <v>40000</v>
      </c>
      <c r="E21" s="50">
        <v>40000</v>
      </c>
      <c r="F21" s="48" t="s">
        <v>96</v>
      </c>
    </row>
    <row r="22" spans="1:7" x14ac:dyDescent="0.25">
      <c r="B22" s="48" t="s">
        <v>97</v>
      </c>
      <c r="C22" s="48" t="s">
        <v>98</v>
      </c>
      <c r="D22" s="50">
        <v>85000</v>
      </c>
      <c r="E22" s="50">
        <v>85000</v>
      </c>
      <c r="F22" s="48" t="s">
        <v>96</v>
      </c>
    </row>
    <row r="23" spans="1:7" x14ac:dyDescent="0.25">
      <c r="B23" s="48" t="s">
        <v>99</v>
      </c>
      <c r="C23" s="48" t="s">
        <v>100</v>
      </c>
      <c r="D23" s="50">
        <v>80000</v>
      </c>
      <c r="E23" s="50">
        <v>80000</v>
      </c>
      <c r="F23" s="48" t="s">
        <v>96</v>
      </c>
    </row>
    <row r="24" spans="1:7" x14ac:dyDescent="0.25">
      <c r="B24" s="48" t="s">
        <v>101</v>
      </c>
      <c r="C24" s="48" t="s">
        <v>102</v>
      </c>
      <c r="D24" s="50">
        <v>20000</v>
      </c>
      <c r="E24" s="50">
        <v>20000</v>
      </c>
      <c r="F24" s="48" t="s">
        <v>96</v>
      </c>
    </row>
    <row r="25" spans="1:7" ht="15.75" thickBot="1" x14ac:dyDescent="0.3">
      <c r="B25" s="46" t="s">
        <v>103</v>
      </c>
      <c r="C25" s="46" t="s">
        <v>104</v>
      </c>
      <c r="D25" s="51">
        <v>25000</v>
      </c>
      <c r="E25" s="51">
        <v>25000</v>
      </c>
      <c r="F25" s="46" t="s">
        <v>96</v>
      </c>
    </row>
    <row r="28" spans="1:7" ht="15.75" thickBot="1" x14ac:dyDescent="0.3">
      <c r="A28" t="s">
        <v>23</v>
      </c>
    </row>
    <row r="29" spans="1:7" ht="15.75" thickBot="1" x14ac:dyDescent="0.3">
      <c r="B29" s="47" t="s">
        <v>83</v>
      </c>
      <c r="C29" s="47" t="s">
        <v>84</v>
      </c>
      <c r="D29" s="47" t="s">
        <v>89</v>
      </c>
      <c r="E29" s="47" t="s">
        <v>90</v>
      </c>
      <c r="F29" s="47" t="s">
        <v>91</v>
      </c>
      <c r="G29" s="47" t="s">
        <v>92</v>
      </c>
    </row>
    <row r="30" spans="1:7" x14ac:dyDescent="0.25">
      <c r="B30" s="48" t="s">
        <v>105</v>
      </c>
      <c r="C30" s="48" t="s">
        <v>29</v>
      </c>
      <c r="D30" s="52">
        <v>250000</v>
      </c>
      <c r="E30" s="48" t="s">
        <v>106</v>
      </c>
      <c r="F30" s="48" t="s">
        <v>110</v>
      </c>
      <c r="G30" s="48">
        <v>0</v>
      </c>
    </row>
    <row r="31" spans="1:7" x14ac:dyDescent="0.25">
      <c r="B31" s="48" t="s">
        <v>108</v>
      </c>
      <c r="C31" s="48" t="s">
        <v>9</v>
      </c>
      <c r="D31" s="52">
        <v>40000</v>
      </c>
      <c r="E31" s="48" t="s">
        <v>109</v>
      </c>
      <c r="F31" s="48" t="s">
        <v>110</v>
      </c>
      <c r="G31" s="48">
        <v>0</v>
      </c>
    </row>
    <row r="32" spans="1:7" x14ac:dyDescent="0.25">
      <c r="B32" s="48" t="s">
        <v>111</v>
      </c>
      <c r="C32" s="48" t="s">
        <v>10</v>
      </c>
      <c r="D32" s="52">
        <v>85000</v>
      </c>
      <c r="E32" s="48" t="s">
        <v>112</v>
      </c>
      <c r="F32" s="48" t="s">
        <v>107</v>
      </c>
      <c r="G32" s="48">
        <v>5000</v>
      </c>
    </row>
    <row r="33" spans="2:7" x14ac:dyDescent="0.25">
      <c r="B33" s="48" t="s">
        <v>113</v>
      </c>
      <c r="C33" s="48" t="s">
        <v>11</v>
      </c>
      <c r="D33" s="52">
        <v>80000</v>
      </c>
      <c r="E33" s="48" t="s">
        <v>114</v>
      </c>
      <c r="F33" s="48" t="s">
        <v>110</v>
      </c>
      <c r="G33" s="48">
        <v>0</v>
      </c>
    </row>
    <row r="34" spans="2:7" x14ac:dyDescent="0.25">
      <c r="B34" s="48" t="s">
        <v>115</v>
      </c>
      <c r="C34" s="48" t="s">
        <v>12</v>
      </c>
      <c r="D34" s="52">
        <v>20000</v>
      </c>
      <c r="E34" s="48" t="s">
        <v>116</v>
      </c>
      <c r="F34" s="48" t="s">
        <v>110</v>
      </c>
      <c r="G34" s="48">
        <v>0</v>
      </c>
    </row>
    <row r="35" spans="2:7" ht="15.75" thickBot="1" x14ac:dyDescent="0.3">
      <c r="B35" s="46" t="s">
        <v>117</v>
      </c>
      <c r="C35" s="46" t="s">
        <v>13</v>
      </c>
      <c r="D35" s="49">
        <v>25000</v>
      </c>
      <c r="E35" s="46" t="s">
        <v>118</v>
      </c>
      <c r="F35" s="46" t="s">
        <v>110</v>
      </c>
      <c r="G35" s="4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9.42578125" bestFit="1" customWidth="1"/>
    <col min="4" max="4" width="7" bestFit="1" customWidth="1"/>
    <col min="5" max="6" width="12.7109375" bestFit="1" customWidth="1"/>
    <col min="7" max="8" width="12" bestFit="1" customWidth="1"/>
  </cols>
  <sheetData>
    <row r="1" spans="1:8" x14ac:dyDescent="0.25">
      <c r="A1" s="45" t="s">
        <v>119</v>
      </c>
    </row>
    <row r="2" spans="1:8" x14ac:dyDescent="0.25">
      <c r="A2" s="45" t="s">
        <v>74</v>
      </c>
    </row>
    <row r="3" spans="1:8" x14ac:dyDescent="0.25">
      <c r="A3" s="45" t="s">
        <v>139</v>
      </c>
    </row>
    <row r="6" spans="1:8" ht="15.75" thickBot="1" x14ac:dyDescent="0.3">
      <c r="A6" t="s">
        <v>87</v>
      </c>
    </row>
    <row r="7" spans="1:8" x14ac:dyDescent="0.25">
      <c r="B7" s="53"/>
      <c r="C7" s="53"/>
      <c r="D7" s="53" t="s">
        <v>120</v>
      </c>
      <c r="E7" s="53" t="s">
        <v>122</v>
      </c>
      <c r="F7" s="53" t="s">
        <v>124</v>
      </c>
      <c r="G7" s="53" t="s">
        <v>126</v>
      </c>
      <c r="H7" s="53" t="s">
        <v>126</v>
      </c>
    </row>
    <row r="8" spans="1:8" ht="15.75" thickBot="1" x14ac:dyDescent="0.3">
      <c r="B8" s="54" t="s">
        <v>83</v>
      </c>
      <c r="C8" s="54" t="s">
        <v>84</v>
      </c>
      <c r="D8" s="54" t="s">
        <v>121</v>
      </c>
      <c r="E8" s="54" t="s">
        <v>123</v>
      </c>
      <c r="F8" s="54" t="s">
        <v>125</v>
      </c>
      <c r="G8" s="54" t="s">
        <v>127</v>
      </c>
      <c r="H8" s="54" t="s">
        <v>128</v>
      </c>
    </row>
    <row r="9" spans="1:8" x14ac:dyDescent="0.25">
      <c r="B9" s="48" t="s">
        <v>94</v>
      </c>
      <c r="C9" s="48" t="s">
        <v>95</v>
      </c>
      <c r="D9" s="48">
        <v>40000</v>
      </c>
      <c r="E9" s="48">
        <v>0</v>
      </c>
      <c r="F9" s="48">
        <v>133.79619651280527</v>
      </c>
      <c r="G9" s="48">
        <v>1E+30</v>
      </c>
      <c r="H9" s="48">
        <v>98.773189167383862</v>
      </c>
    </row>
    <row r="10" spans="1:8" x14ac:dyDescent="0.25">
      <c r="B10" s="48" t="s">
        <v>97</v>
      </c>
      <c r="C10" s="48" t="s">
        <v>98</v>
      </c>
      <c r="D10" s="48">
        <v>85000</v>
      </c>
      <c r="E10" s="48">
        <v>0</v>
      </c>
      <c r="F10" s="48">
        <v>35.023007345421405</v>
      </c>
      <c r="G10" s="48">
        <v>15.441304827018399</v>
      </c>
      <c r="H10" s="48">
        <v>35.023007345421405</v>
      </c>
    </row>
    <row r="11" spans="1:8" x14ac:dyDescent="0.25">
      <c r="B11" s="48" t="s">
        <v>99</v>
      </c>
      <c r="C11" s="48" t="s">
        <v>100</v>
      </c>
      <c r="D11" s="48">
        <v>80000</v>
      </c>
      <c r="E11" s="48">
        <v>0</v>
      </c>
      <c r="F11" s="48">
        <v>177.12724489494116</v>
      </c>
      <c r="G11" s="48">
        <v>1E+30</v>
      </c>
      <c r="H11" s="48">
        <v>142.10423754951975</v>
      </c>
    </row>
    <row r="12" spans="1:8" x14ac:dyDescent="0.25">
      <c r="B12" s="48" t="s">
        <v>101</v>
      </c>
      <c r="C12" s="48" t="s">
        <v>102</v>
      </c>
      <c r="D12" s="48">
        <v>20000</v>
      </c>
      <c r="E12" s="48">
        <v>0</v>
      </c>
      <c r="F12" s="48">
        <v>50.464312172439804</v>
      </c>
      <c r="G12" s="48">
        <v>1E+30</v>
      </c>
      <c r="H12" s="48">
        <v>15.441304827018399</v>
      </c>
    </row>
    <row r="13" spans="1:8" ht="15.75" thickBot="1" x14ac:dyDescent="0.3">
      <c r="B13" s="46" t="s">
        <v>103</v>
      </c>
      <c r="C13" s="46" t="s">
        <v>104</v>
      </c>
      <c r="D13" s="46">
        <v>25000</v>
      </c>
      <c r="E13" s="46">
        <v>0</v>
      </c>
      <c r="F13" s="46">
        <v>-86.224643125469584</v>
      </c>
      <c r="G13" s="46">
        <v>121.24765047089099</v>
      </c>
      <c r="H13" s="46">
        <v>1E+30</v>
      </c>
    </row>
    <row r="15" spans="1:8" ht="15.75" thickBot="1" x14ac:dyDescent="0.3">
      <c r="A15" t="s">
        <v>23</v>
      </c>
    </row>
    <row r="16" spans="1:8" x14ac:dyDescent="0.25">
      <c r="B16" s="53"/>
      <c r="C16" s="53"/>
      <c r="D16" s="53" t="s">
        <v>120</v>
      </c>
      <c r="E16" s="53" t="s">
        <v>129</v>
      </c>
      <c r="F16" s="53" t="s">
        <v>131</v>
      </c>
      <c r="G16" s="53" t="s">
        <v>126</v>
      </c>
      <c r="H16" s="53" t="s">
        <v>126</v>
      </c>
    </row>
    <row r="17" spans="2:8" ht="15.75" thickBot="1" x14ac:dyDescent="0.3">
      <c r="B17" s="54" t="s">
        <v>83</v>
      </c>
      <c r="C17" s="54" t="s">
        <v>84</v>
      </c>
      <c r="D17" s="54" t="s">
        <v>121</v>
      </c>
      <c r="E17" s="54" t="s">
        <v>130</v>
      </c>
      <c r="F17" s="54" t="s">
        <v>132</v>
      </c>
      <c r="G17" s="54" t="s">
        <v>127</v>
      </c>
      <c r="H17" s="54" t="s">
        <v>128</v>
      </c>
    </row>
    <row r="18" spans="2:8" x14ac:dyDescent="0.25">
      <c r="B18" s="48" t="s">
        <v>105</v>
      </c>
      <c r="C18" s="48" t="s">
        <v>29</v>
      </c>
      <c r="D18" s="48">
        <v>250000</v>
      </c>
      <c r="E18" s="48">
        <v>35.023007345421405</v>
      </c>
      <c r="F18" s="48">
        <v>250000</v>
      </c>
      <c r="G18" s="48">
        <v>5000</v>
      </c>
      <c r="H18" s="48">
        <v>85000</v>
      </c>
    </row>
    <row r="19" spans="2:8" x14ac:dyDescent="0.25">
      <c r="B19" s="48" t="s">
        <v>108</v>
      </c>
      <c r="C19" s="48" t="s">
        <v>9</v>
      </c>
      <c r="D19" s="48">
        <v>40000</v>
      </c>
      <c r="E19" s="48">
        <v>98.773189167383862</v>
      </c>
      <c r="F19" s="48">
        <v>40000</v>
      </c>
      <c r="G19" s="48">
        <v>85000</v>
      </c>
      <c r="H19" s="48">
        <v>5000</v>
      </c>
    </row>
    <row r="20" spans="2:8" x14ac:dyDescent="0.25">
      <c r="B20" s="48" t="s">
        <v>111</v>
      </c>
      <c r="C20" s="48" t="s">
        <v>10</v>
      </c>
      <c r="D20" s="48">
        <v>85000</v>
      </c>
      <c r="E20" s="48">
        <v>0</v>
      </c>
      <c r="F20" s="48">
        <v>90000</v>
      </c>
      <c r="G20" s="48">
        <v>1E+30</v>
      </c>
      <c r="H20" s="48">
        <v>5000</v>
      </c>
    </row>
    <row r="21" spans="2:8" x14ac:dyDescent="0.25">
      <c r="B21" s="48" t="s">
        <v>113</v>
      </c>
      <c r="C21" s="48" t="s">
        <v>11</v>
      </c>
      <c r="D21" s="48">
        <v>80000</v>
      </c>
      <c r="E21" s="48">
        <v>142.10423754951975</v>
      </c>
      <c r="F21" s="48">
        <v>80000</v>
      </c>
      <c r="G21" s="48">
        <v>85000</v>
      </c>
      <c r="H21" s="48">
        <v>5000</v>
      </c>
    </row>
    <row r="22" spans="2:8" x14ac:dyDescent="0.25">
      <c r="B22" s="48" t="s">
        <v>115</v>
      </c>
      <c r="C22" s="48" t="s">
        <v>12</v>
      </c>
      <c r="D22" s="48">
        <v>20000</v>
      </c>
      <c r="E22" s="48">
        <v>15.441304827018399</v>
      </c>
      <c r="F22" s="48">
        <v>20000</v>
      </c>
      <c r="G22" s="48">
        <v>85000</v>
      </c>
      <c r="H22" s="48">
        <v>5000</v>
      </c>
    </row>
    <row r="23" spans="2:8" ht="15.75" thickBot="1" x14ac:dyDescent="0.3">
      <c r="B23" s="46" t="s">
        <v>117</v>
      </c>
      <c r="C23" s="46" t="s">
        <v>13</v>
      </c>
      <c r="D23" s="46">
        <v>25000</v>
      </c>
      <c r="E23" s="46">
        <v>-121.24765047089099</v>
      </c>
      <c r="F23" s="46">
        <v>25000</v>
      </c>
      <c r="G23" s="46">
        <v>85000</v>
      </c>
      <c r="H23" s="46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/>
  </sheetViews>
  <sheetFormatPr defaultRowHeight="15" x14ac:dyDescent="0.25"/>
  <cols>
    <col min="1" max="1" width="2.28515625" customWidth="1"/>
    <col min="2" max="2" width="5.28515625" bestFit="1" customWidth="1"/>
    <col min="3" max="3" width="9.5703125" bestFit="1" customWidth="1"/>
    <col min="4" max="4" width="11.5703125" bestFit="1" customWidth="1"/>
    <col min="5" max="5" width="2.28515625" customWidth="1"/>
    <col min="6" max="6" width="7.28515625" bestFit="1" customWidth="1"/>
    <col min="7" max="7" width="10.85546875" bestFit="1" customWidth="1"/>
    <col min="8" max="8" width="2.28515625" customWidth="1"/>
    <col min="9" max="9" width="7.28515625" bestFit="1" customWidth="1"/>
    <col min="10" max="10" width="10.85546875" bestFit="1" customWidth="1"/>
  </cols>
  <sheetData>
    <row r="1" spans="1:10" x14ac:dyDescent="0.25">
      <c r="A1" s="45" t="s">
        <v>133</v>
      </c>
    </row>
    <row r="2" spans="1:10" x14ac:dyDescent="0.25">
      <c r="A2" s="45" t="s">
        <v>74</v>
      </c>
    </row>
    <row r="3" spans="1:10" x14ac:dyDescent="0.25">
      <c r="A3" s="45" t="s">
        <v>141</v>
      </c>
    </row>
    <row r="5" spans="1:10" ht="15.75" thickBot="1" x14ac:dyDescent="0.3"/>
    <row r="6" spans="1:10" x14ac:dyDescent="0.25">
      <c r="B6" s="53"/>
      <c r="C6" s="53" t="s">
        <v>124</v>
      </c>
      <c r="D6" s="53"/>
    </row>
    <row r="7" spans="1:10" ht="15.75" thickBot="1" x14ac:dyDescent="0.3">
      <c r="B7" s="54" t="s">
        <v>83</v>
      </c>
      <c r="C7" s="54" t="s">
        <v>84</v>
      </c>
      <c r="D7" s="54" t="s">
        <v>121</v>
      </c>
    </row>
    <row r="8" spans="1:10" ht="15.75" thickBot="1" x14ac:dyDescent="0.3">
      <c r="B8" s="46" t="s">
        <v>93</v>
      </c>
      <c r="C8" s="46" t="s">
        <v>27</v>
      </c>
      <c r="D8" s="49">
        <v>21352653.241780393</v>
      </c>
    </row>
    <row r="10" spans="1:10" ht="15.75" thickBot="1" x14ac:dyDescent="0.3"/>
    <row r="11" spans="1:10" x14ac:dyDescent="0.25">
      <c r="B11" s="53"/>
      <c r="C11" s="53" t="s">
        <v>134</v>
      </c>
      <c r="D11" s="53"/>
      <c r="F11" s="53" t="s">
        <v>135</v>
      </c>
      <c r="G11" s="53" t="s">
        <v>124</v>
      </c>
      <c r="I11" s="53" t="s">
        <v>138</v>
      </c>
      <c r="J11" s="53" t="s">
        <v>124</v>
      </c>
    </row>
    <row r="12" spans="1:10" ht="15.75" thickBot="1" x14ac:dyDescent="0.3">
      <c r="B12" s="54" t="s">
        <v>83</v>
      </c>
      <c r="C12" s="54" t="s">
        <v>84</v>
      </c>
      <c r="D12" s="54" t="s">
        <v>121</v>
      </c>
      <c r="F12" s="54" t="s">
        <v>136</v>
      </c>
      <c r="G12" s="54" t="s">
        <v>137</v>
      </c>
      <c r="I12" s="54" t="s">
        <v>136</v>
      </c>
      <c r="J12" s="54" t="s">
        <v>137</v>
      </c>
    </row>
    <row r="13" spans="1:10" x14ac:dyDescent="0.25">
      <c r="B13" s="48" t="s">
        <v>94</v>
      </c>
      <c r="C13" s="48" t="s">
        <v>95</v>
      </c>
      <c r="D13" s="50">
        <v>40000</v>
      </c>
      <c r="F13" s="50">
        <v>0</v>
      </c>
      <c r="G13" s="50">
        <v>16000805.381268185</v>
      </c>
      <c r="I13" s="50">
        <v>40000</v>
      </c>
      <c r="J13" s="50">
        <v>21352653.241780393</v>
      </c>
    </row>
    <row r="14" spans="1:10" x14ac:dyDescent="0.25">
      <c r="B14" s="48" t="s">
        <v>97</v>
      </c>
      <c r="C14" s="48" t="s">
        <v>98</v>
      </c>
      <c r="D14" s="50">
        <v>85000</v>
      </c>
      <c r="F14" s="50">
        <v>0</v>
      </c>
      <c r="G14" s="50">
        <v>18375697.617419578</v>
      </c>
      <c r="I14" s="50">
        <v>85000</v>
      </c>
      <c r="J14" s="50">
        <v>21352653.241780393</v>
      </c>
    </row>
    <row r="15" spans="1:10" x14ac:dyDescent="0.25">
      <c r="B15" s="48" t="s">
        <v>99</v>
      </c>
      <c r="C15" s="48" t="s">
        <v>100</v>
      </c>
      <c r="D15" s="50">
        <v>80000</v>
      </c>
      <c r="F15" s="50">
        <v>0</v>
      </c>
      <c r="G15" s="50">
        <v>7182473.6501850858</v>
      </c>
      <c r="I15" s="50">
        <v>80000</v>
      </c>
      <c r="J15" s="50">
        <v>21352653.241780393</v>
      </c>
    </row>
    <row r="16" spans="1:10" x14ac:dyDescent="0.25">
      <c r="B16" s="48" t="s">
        <v>101</v>
      </c>
      <c r="C16" s="48" t="s">
        <v>102</v>
      </c>
      <c r="D16" s="50">
        <v>20000</v>
      </c>
      <c r="F16" s="50">
        <v>0</v>
      </c>
      <c r="G16" s="50">
        <v>20343366.998331595</v>
      </c>
      <c r="I16" s="50">
        <v>20000</v>
      </c>
      <c r="J16" s="50">
        <v>21352653.241780393</v>
      </c>
    </row>
    <row r="17" spans="2:10" ht="15.75" thickBot="1" x14ac:dyDescent="0.3">
      <c r="B17" s="46" t="s">
        <v>103</v>
      </c>
      <c r="C17" s="46" t="s">
        <v>104</v>
      </c>
      <c r="D17" s="51">
        <v>25000</v>
      </c>
      <c r="F17" s="51">
        <v>25000</v>
      </c>
      <c r="G17" s="51">
        <v>21352653.241780393</v>
      </c>
      <c r="I17" s="51">
        <v>25000</v>
      </c>
      <c r="J17" s="51">
        <v>21352653.241780393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Product Mix</vt:lpstr>
      <vt:lpstr>Problem Formulation</vt:lpstr>
      <vt:lpstr>Rental Assumptions</vt:lpstr>
      <vt:lpstr>Answer Report 1</vt:lpstr>
      <vt:lpstr>Sensitivity Report 1</vt:lpstr>
      <vt:lpstr>Limits Report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2015-04-21T16:54:31Z</dcterms:modified>
</cp:coreProperties>
</file>