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4115"/>
  </bookViews>
  <sheets>
    <sheet name="Cashflow Modeling" sheetId="2" r:id="rId1"/>
  </sheets>
  <calcPr calcId="144525"/>
</workbook>
</file>

<file path=xl/calcChain.xml><?xml version="1.0" encoding="utf-8"?>
<calcChain xmlns="http://schemas.openxmlformats.org/spreadsheetml/2006/main">
  <c r="J16" i="2" l="1"/>
  <c r="K16" i="2"/>
  <c r="L16" i="2"/>
  <c r="M16" i="2"/>
  <c r="N16" i="2"/>
  <c r="O16" i="2"/>
  <c r="P16" i="2"/>
  <c r="Q16" i="2"/>
  <c r="I16" i="2"/>
  <c r="I19" i="2" a="1"/>
  <c r="L19" i="2" s="1"/>
  <c r="O19" i="2" l="1"/>
  <c r="K19" i="2"/>
  <c r="N19" i="2"/>
  <c r="J19" i="2"/>
  <c r="Q19" i="2"/>
  <c r="M19" i="2"/>
  <c r="I19" i="2"/>
  <c r="P19" i="2"/>
  <c r="C55" i="2"/>
  <c r="D55" i="2" s="1"/>
  <c r="E55" i="2" s="1"/>
  <c r="F55" i="2" s="1"/>
  <c r="G55" i="2" s="1"/>
  <c r="H55" i="2" s="1"/>
  <c r="I55" i="2" s="1"/>
  <c r="J55" i="2" s="1"/>
  <c r="K55" i="2" s="1"/>
  <c r="L55" i="2" s="1"/>
  <c r="M55" i="2" s="1"/>
  <c r="N55" i="2" s="1"/>
  <c r="O55" i="2" s="1"/>
  <c r="P55" i="2" s="1"/>
  <c r="Q55" i="2" s="1"/>
  <c r="H29" i="2"/>
  <c r="G29" i="2"/>
  <c r="F29" i="2"/>
  <c r="E29" i="2"/>
  <c r="D29" i="2"/>
  <c r="C29" i="2"/>
  <c r="C56" i="2" s="1"/>
  <c r="H19" i="2"/>
  <c r="H16" i="2" s="1"/>
  <c r="G19" i="2"/>
  <c r="G16" i="2" s="1"/>
  <c r="F19" i="2"/>
  <c r="F16" i="2" s="1"/>
  <c r="E19" i="2"/>
  <c r="E16" i="2" s="1"/>
  <c r="D19" i="2"/>
  <c r="D16" i="2" s="1"/>
  <c r="C19" i="2"/>
  <c r="C16" i="2" s="1"/>
  <c r="S11" i="2"/>
  <c r="S10" i="2"/>
  <c r="P26" i="2" s="1"/>
  <c r="D56" i="2" l="1"/>
  <c r="E56" i="2" s="1"/>
  <c r="F56" i="2" s="1"/>
  <c r="G56" i="2" s="1"/>
  <c r="H56" i="2" s="1"/>
  <c r="S16" i="2"/>
  <c r="E25" i="2"/>
  <c r="I25" i="2"/>
  <c r="M25" i="2"/>
  <c r="Q25" i="2"/>
  <c r="E26" i="2"/>
  <c r="E27" i="2" s="1"/>
  <c r="I26" i="2"/>
  <c r="M26" i="2"/>
  <c r="Q26" i="2"/>
  <c r="S19" i="2"/>
  <c r="F25" i="2"/>
  <c r="J25" i="2"/>
  <c r="N25" i="2"/>
  <c r="F26" i="2"/>
  <c r="F27" i="2" s="1"/>
  <c r="J26" i="2"/>
  <c r="N26" i="2"/>
  <c r="C25" i="2"/>
  <c r="G25" i="2"/>
  <c r="K25" i="2"/>
  <c r="O25" i="2"/>
  <c r="C26" i="2"/>
  <c r="G26" i="2"/>
  <c r="G27" i="2" s="1"/>
  <c r="K26" i="2"/>
  <c r="O26" i="2"/>
  <c r="D25" i="2"/>
  <c r="H25" i="2"/>
  <c r="L25" i="2"/>
  <c r="P25" i="2"/>
  <c r="D26" i="2"/>
  <c r="D27" i="2" s="1"/>
  <c r="H26" i="2"/>
  <c r="H27" i="2" s="1"/>
  <c r="L26" i="2"/>
  <c r="C27" i="2" l="1"/>
  <c r="S26" i="2"/>
  <c r="S25" i="2"/>
  <c r="P27" i="2" l="1"/>
  <c r="P29" i="2" s="1"/>
  <c r="L27" i="2"/>
  <c r="L29" i="2" s="1"/>
  <c r="O27" i="2"/>
  <c r="O29" i="2" s="1"/>
  <c r="K27" i="2"/>
  <c r="K29" i="2" s="1"/>
  <c r="N27" i="2"/>
  <c r="N29" i="2" s="1"/>
  <c r="J27" i="2"/>
  <c r="J29" i="2" s="1"/>
  <c r="Q27" i="2"/>
  <c r="Q29" i="2" s="1"/>
  <c r="M27" i="2"/>
  <c r="M29" i="2" s="1"/>
  <c r="I27" i="2"/>
  <c r="I29" i="2" s="1"/>
  <c r="S29" i="2" l="1"/>
  <c r="I56" i="2"/>
  <c r="J56" i="2" s="1"/>
  <c r="K56" i="2" s="1"/>
  <c r="L56" i="2" s="1"/>
  <c r="M56" i="2" s="1"/>
  <c r="N56" i="2" s="1"/>
  <c r="O56" i="2" s="1"/>
  <c r="P56" i="2" s="1"/>
  <c r="Q56" i="2" s="1"/>
  <c r="S27" i="2"/>
</calcChain>
</file>

<file path=xl/sharedStrings.xml><?xml version="1.0" encoding="utf-8"?>
<sst xmlns="http://schemas.openxmlformats.org/spreadsheetml/2006/main" count="18" uniqueCount="18">
  <si>
    <t>Total</t>
  </si>
  <si>
    <t>Original Cumulative Cash Flow</t>
  </si>
  <si>
    <t>Re-forecasted Cumulative Cash Flow</t>
  </si>
  <si>
    <t>© Feasibility.pro</t>
  </si>
  <si>
    <t>Cash Flow Forecast Adjustment</t>
  </si>
  <si>
    <t>Current Month</t>
  </si>
  <si>
    <t>Cash Flow Forecast Adjustment Model</t>
  </si>
  <si>
    <t>Actual Cash Flow</t>
  </si>
  <si>
    <t>Revised Cash Flow (Trend Formula)</t>
  </si>
  <si>
    <t>Revised Cash Flow (Forecast Formula)</t>
  </si>
  <si>
    <t>Cash Flow Forecast Adjustment - Using Excel Formulas</t>
  </si>
  <si>
    <t>Cash Flow Forecast Adjustment - Using S-Curve</t>
  </si>
  <si>
    <t>Revised Cash Flow (S-Curve Method)</t>
  </si>
  <si>
    <r>
      <t xml:space="preserve">Month </t>
    </r>
    <r>
      <rPr>
        <b/>
        <sz val="11"/>
        <color rgb="FF0070C0"/>
        <rFont val="Calibri"/>
        <family val="2"/>
      </rPr>
      <t>→</t>
    </r>
  </si>
  <si>
    <t>Capital Expenditure ($)</t>
  </si>
  <si>
    <t>Original Cash Flow (%)</t>
  </si>
  <si>
    <t>Actual (%)</t>
  </si>
  <si>
    <t>Updated Cash Flow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</si>
</sst>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mbria"/>
      <family val="1"/>
      <scheme val="major"/>
    </font>
    <font>
      <u/>
      <sz val="11"/>
      <color theme="1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70C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F6128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15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medium">
        <color theme="0"/>
      </right>
      <top style="thin">
        <color rgb="FF00B0F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n">
        <color rgb="FF00B0F0"/>
      </top>
      <bottom style="medium">
        <color theme="0"/>
      </bottom>
      <diagonal/>
    </border>
    <border>
      <left style="medium">
        <color theme="0"/>
      </left>
      <right/>
      <top style="thin">
        <color rgb="FF00B0F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rgb="FF00B0F0"/>
      </top>
      <bottom style="thin">
        <color rgb="FF00B0F0"/>
      </bottom>
      <diagonal/>
    </border>
    <border>
      <left style="medium">
        <color theme="0"/>
      </left>
      <right style="medium">
        <color theme="0"/>
      </right>
      <top style="thin">
        <color rgb="FF00B0F0"/>
      </top>
      <bottom style="thin">
        <color rgb="FF00B0F0"/>
      </bottom>
      <diagonal/>
    </border>
    <border>
      <left style="medium">
        <color theme="0"/>
      </left>
      <right/>
      <top style="thin">
        <color rgb="FF00B0F0"/>
      </top>
      <bottom style="thin">
        <color rgb="FF00B0F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0">
    <xf numFmtId="0" fontId="0" fillId="0" borderId="0" xfId="0"/>
    <xf numFmtId="0" fontId="0" fillId="2" borderId="0" xfId="0" applyFill="1"/>
    <xf numFmtId="3" fontId="0" fillId="2" borderId="0" xfId="0" applyNumberFormat="1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0" fillId="2" borderId="1" xfId="0" applyFill="1" applyBorder="1"/>
    <xf numFmtId="3" fontId="0" fillId="2" borderId="1" xfId="0" applyNumberFormat="1" applyFill="1" applyBorder="1"/>
    <xf numFmtId="0" fontId="5" fillId="4" borderId="0" xfId="0" applyFont="1" applyFill="1"/>
    <xf numFmtId="0" fontId="5" fillId="5" borderId="0" xfId="0" applyFont="1" applyFill="1"/>
    <xf numFmtId="0" fontId="6" fillId="4" borderId="0" xfId="0" applyFont="1" applyFill="1"/>
    <xf numFmtId="0" fontId="3" fillId="4" borderId="0" xfId="3" applyFont="1" applyFill="1"/>
    <xf numFmtId="17" fontId="8" fillId="2" borderId="2" xfId="0" applyNumberFormat="1" applyFont="1" applyFill="1" applyBorder="1" applyAlignment="1">
      <alignment horizontal="center"/>
    </xf>
    <xf numFmtId="0" fontId="0" fillId="3" borderId="3" xfId="0" applyFill="1" applyBorder="1"/>
    <xf numFmtId="3" fontId="0" fillId="6" borderId="4" xfId="0" applyNumberFormat="1" applyFill="1" applyBorder="1"/>
    <xf numFmtId="3" fontId="0" fillId="6" borderId="5" xfId="0" applyNumberFormat="1" applyFill="1" applyBorder="1"/>
    <xf numFmtId="0" fontId="0" fillId="6" borderId="6" xfId="0" applyFill="1" applyBorder="1"/>
    <xf numFmtId="3" fontId="0" fillId="3" borderId="8" xfId="0" applyNumberFormat="1" applyFill="1" applyBorder="1"/>
    <xf numFmtId="0" fontId="0" fillId="3" borderId="9" xfId="0" applyFill="1" applyBorder="1"/>
    <xf numFmtId="3" fontId="0" fillId="6" borderId="10" xfId="0" applyNumberFormat="1" applyFill="1" applyBorder="1"/>
    <xf numFmtId="3" fontId="0" fillId="6" borderId="11" xfId="0" applyNumberFormat="1" applyFill="1" applyBorder="1"/>
    <xf numFmtId="17" fontId="4" fillId="2" borderId="2" xfId="0" applyNumberFormat="1" applyFont="1" applyFill="1" applyBorder="1" applyAlignment="1">
      <alignment horizontal="center"/>
    </xf>
    <xf numFmtId="0" fontId="9" fillId="2" borderId="0" xfId="0" applyFont="1" applyFill="1"/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17" fontId="8" fillId="2" borderId="2" xfId="0" applyNumberFormat="1" applyFont="1" applyFill="1" applyBorder="1" applyAlignment="1">
      <alignment horizontal="left"/>
    </xf>
    <xf numFmtId="0" fontId="2" fillId="3" borderId="9" xfId="0" applyFont="1" applyFill="1" applyBorder="1"/>
    <xf numFmtId="0" fontId="0" fillId="3" borderId="12" xfId="0" applyFill="1" applyBorder="1"/>
    <xf numFmtId="165" fontId="0" fillId="6" borderId="13" xfId="2" applyNumberFormat="1" applyFont="1" applyFill="1" applyBorder="1"/>
    <xf numFmtId="165" fontId="0" fillId="6" borderId="14" xfId="2" applyNumberFormat="1" applyFont="1" applyFill="1" applyBorder="1"/>
    <xf numFmtId="165" fontId="0" fillId="2" borderId="0" xfId="2" applyNumberFormat="1" applyFont="1" applyFill="1"/>
    <xf numFmtId="165" fontId="0" fillId="6" borderId="4" xfId="2" applyNumberFormat="1" applyFont="1" applyFill="1" applyBorder="1"/>
    <xf numFmtId="165" fontId="0" fillId="6" borderId="5" xfId="2" applyNumberFormat="1" applyFont="1" applyFill="1" applyBorder="1"/>
    <xf numFmtId="164" fontId="0" fillId="3" borderId="7" xfId="1" applyNumberFormat="1" applyFont="1" applyFill="1" applyBorder="1"/>
    <xf numFmtId="164" fontId="0" fillId="3" borderId="8" xfId="1" applyNumberFormat="1" applyFont="1" applyFill="1" applyBorder="1"/>
    <xf numFmtId="0" fontId="5" fillId="4" borderId="0" xfId="0" applyFont="1" applyFill="1" applyAlignment="1"/>
    <xf numFmtId="0" fontId="0" fillId="8" borderId="3" xfId="0" applyFill="1" applyBorder="1"/>
    <xf numFmtId="165" fontId="0" fillId="7" borderId="4" xfId="2" applyNumberFormat="1" applyFont="1" applyFill="1" applyBorder="1"/>
    <xf numFmtId="165" fontId="0" fillId="7" borderId="5" xfId="2" applyNumberFormat="1" applyFont="1" applyFill="1" applyBorder="1"/>
    <xf numFmtId="165" fontId="2" fillId="6" borderId="4" xfId="2" applyNumberFormat="1" applyFont="1" applyFill="1" applyBorder="1"/>
    <xf numFmtId="165" fontId="2" fillId="6" borderId="5" xfId="2" applyNumberFormat="1" applyFont="1" applyFill="1" applyBorder="1"/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solidFill>
                  <a:srgbClr val="0070C0"/>
                </a:solidFill>
                <a:latin typeface="+mj-lt"/>
              </a:defRPr>
            </a:pPr>
            <a:r>
              <a:rPr lang="en-US" sz="1600">
                <a:solidFill>
                  <a:srgbClr val="0070C0"/>
                </a:solidFill>
                <a:latin typeface="+mj-lt"/>
              </a:rPr>
              <a:t>Cumulative Cash Flow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'Cashflow Modeling'!$B$55</c:f>
              <c:strCache>
                <c:ptCount val="1"/>
                <c:pt idx="0">
                  <c:v>Original Cumulative Cash Flow</c:v>
                </c:pt>
              </c:strCache>
            </c:strRef>
          </c:tx>
          <c:spPr>
            <a:ln w="15875"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'Cashflow Modeling'!$C$9:$Q$9</c:f>
              <c:numCache>
                <c:formatCode>mmm\-yy</c:formatCode>
                <c:ptCount val="15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</c:numCache>
            </c:numRef>
          </c:cat>
          <c:val>
            <c:numRef>
              <c:f>'Cashflow Modeling'!$C$55:$Q$55</c:f>
              <c:numCache>
                <c:formatCode>#,##0</c:formatCode>
                <c:ptCount val="15"/>
                <c:pt idx="0">
                  <c:v>1000</c:v>
                </c:pt>
                <c:pt idx="1">
                  <c:v>3000</c:v>
                </c:pt>
                <c:pt idx="2">
                  <c:v>5500</c:v>
                </c:pt>
                <c:pt idx="3">
                  <c:v>8500</c:v>
                </c:pt>
                <c:pt idx="4">
                  <c:v>11000</c:v>
                </c:pt>
                <c:pt idx="5">
                  <c:v>13500</c:v>
                </c:pt>
                <c:pt idx="6">
                  <c:v>17500</c:v>
                </c:pt>
                <c:pt idx="7">
                  <c:v>21000</c:v>
                </c:pt>
                <c:pt idx="8">
                  <c:v>23500</c:v>
                </c:pt>
                <c:pt idx="9">
                  <c:v>26500</c:v>
                </c:pt>
                <c:pt idx="10">
                  <c:v>29000</c:v>
                </c:pt>
                <c:pt idx="11">
                  <c:v>32000</c:v>
                </c:pt>
                <c:pt idx="12">
                  <c:v>34500</c:v>
                </c:pt>
                <c:pt idx="13">
                  <c:v>37500</c:v>
                </c:pt>
                <c:pt idx="14">
                  <c:v>40000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'Cashflow Modeling'!$B$56</c:f>
              <c:strCache>
                <c:ptCount val="1"/>
                <c:pt idx="0">
                  <c:v>Re-forecasted Cumulative Cash Flow</c:v>
                </c:pt>
              </c:strCache>
            </c:strRef>
          </c:tx>
          <c:spPr>
            <a:ln w="12700">
              <a:solidFill>
                <a:srgbClr val="00B0F0"/>
              </a:solidFill>
            </a:ln>
          </c:spPr>
          <c:marker>
            <c:symbol val="none"/>
          </c:marker>
          <c:cat>
            <c:numRef>
              <c:f>'Cashflow Modeling'!$C$9:$Q$9</c:f>
              <c:numCache>
                <c:formatCode>mmm\-yy</c:formatCode>
                <c:ptCount val="15"/>
                <c:pt idx="0">
                  <c:v>42005</c:v>
                </c:pt>
                <c:pt idx="1">
                  <c:v>42036</c:v>
                </c:pt>
                <c:pt idx="2">
                  <c:v>42064</c:v>
                </c:pt>
                <c:pt idx="3">
                  <c:v>42095</c:v>
                </c:pt>
                <c:pt idx="4">
                  <c:v>42125</c:v>
                </c:pt>
                <c:pt idx="5">
                  <c:v>42156</c:v>
                </c:pt>
                <c:pt idx="6">
                  <c:v>42186</c:v>
                </c:pt>
                <c:pt idx="7">
                  <c:v>42217</c:v>
                </c:pt>
                <c:pt idx="8">
                  <c:v>42248</c:v>
                </c:pt>
                <c:pt idx="9">
                  <c:v>42278</c:v>
                </c:pt>
                <c:pt idx="10">
                  <c:v>42309</c:v>
                </c:pt>
                <c:pt idx="11">
                  <c:v>42339</c:v>
                </c:pt>
                <c:pt idx="12">
                  <c:v>42370</c:v>
                </c:pt>
                <c:pt idx="13">
                  <c:v>42401</c:v>
                </c:pt>
                <c:pt idx="14">
                  <c:v>42430</c:v>
                </c:pt>
              </c:numCache>
            </c:numRef>
          </c:cat>
          <c:val>
            <c:numRef>
              <c:f>'Cashflow Modeling'!$C$56:$Q$56</c:f>
              <c:numCache>
                <c:formatCode>#,##0</c:formatCode>
                <c:ptCount val="15"/>
                <c:pt idx="0">
                  <c:v>0</c:v>
                </c:pt>
                <c:pt idx="1">
                  <c:v>1500</c:v>
                </c:pt>
                <c:pt idx="2">
                  <c:v>3300</c:v>
                </c:pt>
                <c:pt idx="3">
                  <c:v>5200</c:v>
                </c:pt>
                <c:pt idx="4">
                  <c:v>7700</c:v>
                </c:pt>
                <c:pt idx="5">
                  <c:v>10700</c:v>
                </c:pt>
                <c:pt idx="6">
                  <c:v>15122.641509433961</c:v>
                </c:pt>
                <c:pt idx="7">
                  <c:v>18992.452830188678</c:v>
                </c:pt>
                <c:pt idx="8">
                  <c:v>21756.603773584906</c:v>
                </c:pt>
                <c:pt idx="9">
                  <c:v>25073.584905660377</c:v>
                </c:pt>
                <c:pt idx="10">
                  <c:v>27837.735849056604</c:v>
                </c:pt>
                <c:pt idx="11">
                  <c:v>31154.716981132075</c:v>
                </c:pt>
                <c:pt idx="12">
                  <c:v>33918.867924528298</c:v>
                </c:pt>
                <c:pt idx="13">
                  <c:v>37235.849056603773</c:v>
                </c:pt>
                <c:pt idx="14">
                  <c:v>40000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120256"/>
        <c:axId val="127341056"/>
      </c:lineChart>
      <c:dateAx>
        <c:axId val="2011202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solidFill>
                  <a:srgbClr val="0070C0"/>
                </a:solidFill>
              </a:defRPr>
            </a:pPr>
            <a:endParaRPr lang="en-US"/>
          </a:p>
        </c:txPr>
        <c:crossAx val="127341056"/>
        <c:crosses val="autoZero"/>
        <c:auto val="1"/>
        <c:lblOffset val="100"/>
        <c:baseTimeUnit val="months"/>
      </c:dateAx>
      <c:valAx>
        <c:axId val="127341056"/>
        <c:scaling>
          <c:orientation val="minMax"/>
        </c:scaling>
        <c:delete val="0"/>
        <c:axPos val="l"/>
        <c:majorGridlines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solidFill>
                  <a:srgbClr val="0070C0"/>
                </a:solidFill>
              </a:defRPr>
            </a:pPr>
            <a:endParaRPr lang="en-US"/>
          </a:p>
        </c:txPr>
        <c:crossAx val="20112025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b="1">
              <a:solidFill>
                <a:srgbClr val="0070C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161924</xdr:colOff>
      <xdr:row>31</xdr:row>
      <xdr:rowOff>142876</xdr:rowOff>
    </xdr:from>
    <xdr:to>
      <xdr:col>12</xdr:col>
      <xdr:colOff>47624</xdr:colOff>
      <xdr:row>51</xdr:row>
      <xdr:rowOff>33338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219075</xdr:colOff>
      <xdr:row>34</xdr:row>
      <xdr:rowOff>66675</xdr:rowOff>
    </xdr:from>
    <xdr:to>
      <xdr:col>3</xdr:col>
      <xdr:colOff>219075</xdr:colOff>
      <xdr:row>48</xdr:row>
      <xdr:rowOff>9526</xdr:rowOff>
    </xdr:to>
    <xdr:cxnSp macro="">
      <xdr:nvCxnSpPr>
        <xdr:cNvPr id="5" name="Straight Connector 4"/>
        <xdr:cNvCxnSpPr/>
      </xdr:nvCxnSpPr>
      <xdr:spPr>
        <a:xfrm flipV="1">
          <a:off x="3333750" y="6600825"/>
          <a:ext cx="0" cy="260985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feasibility.pro/nvp-irr-key-metrics-of-a-feasibility-analysi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tabSelected="1" workbookViewId="0">
      <selection activeCell="H6" sqref="H6"/>
    </sheetView>
  </sheetViews>
  <sheetFormatPr defaultRowHeight="15" x14ac:dyDescent="0.25"/>
  <cols>
    <col min="1" max="1" width="3.7109375" style="1" customWidth="1"/>
    <col min="2" max="2" width="34.7109375" style="1" customWidth="1"/>
    <col min="3" max="3" width="6.7109375" style="1" bestFit="1" customWidth="1"/>
    <col min="4" max="4" width="7" style="1" bestFit="1" customWidth="1"/>
    <col min="5" max="5" width="7.28515625" style="1" bestFit="1" customWidth="1"/>
    <col min="6" max="6" width="7" style="1" bestFit="1" customWidth="1"/>
    <col min="7" max="7" width="7.5703125" style="1" bestFit="1" customWidth="1"/>
    <col min="8" max="8" width="7" style="1" bestFit="1" customWidth="1"/>
    <col min="9" max="9" width="7.7109375" style="1" bestFit="1" customWidth="1"/>
    <col min="10" max="10" width="7.140625" style="1" bestFit="1" customWidth="1"/>
    <col min="11" max="11" width="7" style="1" bestFit="1" customWidth="1"/>
    <col min="12" max="12" width="6.7109375" style="1" bestFit="1" customWidth="1"/>
    <col min="13" max="13" width="7.28515625" style="1" bestFit="1" customWidth="1"/>
    <col min="14" max="14" width="7" style="1" bestFit="1" customWidth="1"/>
    <col min="15" max="15" width="6.5703125" style="1" bestFit="1" customWidth="1"/>
    <col min="16" max="16" width="7" style="1" bestFit="1" customWidth="1"/>
    <col min="17" max="17" width="7.28515625" style="1" bestFit="1" customWidth="1"/>
    <col min="18" max="18" width="2.7109375" style="1" customWidth="1"/>
    <col min="19" max="19" width="7.140625" style="3" bestFit="1" customWidth="1"/>
    <col min="20" max="16384" width="9.140625" style="1"/>
  </cols>
  <sheetData>
    <row r="1" spans="1:23" s="7" customFormat="1" x14ac:dyDescent="0.25">
      <c r="A1" s="10" t="s">
        <v>3</v>
      </c>
      <c r="C1" s="34" t="s">
        <v>4</v>
      </c>
      <c r="D1" s="34"/>
      <c r="E1" s="34"/>
      <c r="F1" s="34"/>
      <c r="G1" s="34"/>
      <c r="H1" s="34"/>
    </row>
    <row r="3" spans="1:23" ht="15.75" x14ac:dyDescent="0.25">
      <c r="B3" s="9" t="s">
        <v>6</v>
      </c>
      <c r="C3" s="7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3"/>
      <c r="T3" s="22"/>
      <c r="U3" s="22"/>
      <c r="V3" s="22"/>
      <c r="W3" s="22"/>
    </row>
    <row r="4" spans="1:23" x14ac:dyDescent="0.25">
      <c r="B4" s="21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3"/>
      <c r="T4" s="22"/>
      <c r="U4" s="22"/>
      <c r="V4" s="22"/>
      <c r="W4" s="22"/>
    </row>
    <row r="6" spans="1:23" x14ac:dyDescent="0.25">
      <c r="B6" s="8" t="s">
        <v>5</v>
      </c>
      <c r="C6" s="20">
        <v>42156</v>
      </c>
    </row>
    <row r="9" spans="1:23" x14ac:dyDescent="0.25">
      <c r="B9" s="24" t="s">
        <v>13</v>
      </c>
      <c r="C9" s="11">
        <v>42005</v>
      </c>
      <c r="D9" s="11">
        <v>42036</v>
      </c>
      <c r="E9" s="11">
        <v>42064</v>
      </c>
      <c r="F9" s="11">
        <v>42095</v>
      </c>
      <c r="G9" s="11">
        <v>42125</v>
      </c>
      <c r="H9" s="11">
        <v>42156</v>
      </c>
      <c r="I9" s="11">
        <v>42186</v>
      </c>
      <c r="J9" s="11">
        <v>42217</v>
      </c>
      <c r="K9" s="11">
        <v>42248</v>
      </c>
      <c r="L9" s="11">
        <v>42278</v>
      </c>
      <c r="M9" s="11">
        <v>42309</v>
      </c>
      <c r="N9" s="11">
        <v>42339</v>
      </c>
      <c r="O9" s="11">
        <v>42370</v>
      </c>
      <c r="P9" s="11">
        <v>42401</v>
      </c>
      <c r="Q9" s="11">
        <v>42430</v>
      </c>
      <c r="R9" s="4"/>
      <c r="S9" s="11" t="s">
        <v>0</v>
      </c>
    </row>
    <row r="10" spans="1:23" ht="15.75" thickBot="1" x14ac:dyDescent="0.3">
      <c r="B10" s="12" t="s">
        <v>14</v>
      </c>
      <c r="C10" s="13">
        <v>1000</v>
      </c>
      <c r="D10" s="13">
        <v>2000</v>
      </c>
      <c r="E10" s="13">
        <v>2500</v>
      </c>
      <c r="F10" s="13">
        <v>3000</v>
      </c>
      <c r="G10" s="13">
        <v>2500</v>
      </c>
      <c r="H10" s="13">
        <v>2500</v>
      </c>
      <c r="I10" s="13">
        <v>4000</v>
      </c>
      <c r="J10" s="13">
        <v>3500</v>
      </c>
      <c r="K10" s="13">
        <v>2500</v>
      </c>
      <c r="L10" s="13">
        <v>3000</v>
      </c>
      <c r="M10" s="13">
        <v>2500</v>
      </c>
      <c r="N10" s="13">
        <v>3000</v>
      </c>
      <c r="O10" s="13">
        <v>2500</v>
      </c>
      <c r="P10" s="13">
        <v>3000</v>
      </c>
      <c r="Q10" s="14">
        <v>2500</v>
      </c>
      <c r="S10" s="14">
        <f>SUM(C10:Q10)</f>
        <v>40000</v>
      </c>
    </row>
    <row r="11" spans="1:23" ht="15.75" thickBot="1" x14ac:dyDescent="0.3">
      <c r="B11" s="15" t="s">
        <v>7</v>
      </c>
      <c r="C11" s="32">
        <v>0</v>
      </c>
      <c r="D11" s="32">
        <v>1500</v>
      </c>
      <c r="E11" s="32">
        <v>1800</v>
      </c>
      <c r="F11" s="32">
        <v>1900</v>
      </c>
      <c r="G11" s="32">
        <v>2500</v>
      </c>
      <c r="H11" s="32">
        <v>3000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3">
        <v>0</v>
      </c>
      <c r="S11" s="16">
        <f>SUM(C11:Q11)</f>
        <v>10700</v>
      </c>
    </row>
    <row r="12" spans="1:23" x14ac:dyDescent="0.25"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S12" s="2"/>
    </row>
    <row r="13" spans="1:23" x14ac:dyDescent="0.25"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S13" s="2"/>
    </row>
    <row r="14" spans="1:23" x14ac:dyDescent="0.25">
      <c r="B14" s="8" t="s">
        <v>10</v>
      </c>
      <c r="C14" s="8"/>
      <c r="D14" s="8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S14" s="2"/>
    </row>
    <row r="15" spans="1:23" x14ac:dyDescent="0.25"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S15" s="2"/>
    </row>
    <row r="16" spans="1:23" x14ac:dyDescent="0.25">
      <c r="B16" s="17" t="s">
        <v>9</v>
      </c>
      <c r="C16" s="18">
        <f>C19</f>
        <v>0</v>
      </c>
      <c r="D16" s="18">
        <f>D19</f>
        <v>1500</v>
      </c>
      <c r="E16" s="18">
        <f>E19</f>
        <v>1800</v>
      </c>
      <c r="F16" s="18">
        <f>F19</f>
        <v>1900</v>
      </c>
      <c r="G16" s="18">
        <f>G19</f>
        <v>2500</v>
      </c>
      <c r="H16" s="18">
        <f>H19</f>
        <v>3000</v>
      </c>
      <c r="I16" s="18">
        <f>FORECAST(I10,$C$11:$H$11,$C$10:$H$10)</f>
        <v>3901.7543859649122</v>
      </c>
      <c r="J16" s="18">
        <f>FORECAST(J10,$C$11:$H$11,$C$10:$H$10)</f>
        <v>3296.4912280701756</v>
      </c>
      <c r="K16" s="18">
        <f>FORECAST(K10,$C$11:$H$11,$C$10:$H$10)</f>
        <v>2085.9649122807014</v>
      </c>
      <c r="L16" s="18">
        <f>FORECAST(L10,$C$11:$H$11,$C$10:$H$10)</f>
        <v>2691.228070175438</v>
      </c>
      <c r="M16" s="18">
        <f>FORECAST(M10,$C$11:$H$11,$C$10:$H$10)</f>
        <v>2085.9649122807014</v>
      </c>
      <c r="N16" s="18">
        <f>FORECAST(N10,$C$11:$H$11,$C$10:$H$10)</f>
        <v>2691.228070175438</v>
      </c>
      <c r="O16" s="18">
        <f>FORECAST(O10,$C$11:$H$11,$C$10:$H$10)</f>
        <v>2085.9649122807014</v>
      </c>
      <c r="P16" s="18">
        <f>FORECAST(P10,$C$11:$H$11,$C$10:$H$10)</f>
        <v>2691.228070175438</v>
      </c>
      <c r="Q16" s="18">
        <f>FORECAST(Q10,$C$11:$H$11,$C$10:$H$10)</f>
        <v>2085.9649122807014</v>
      </c>
      <c r="S16" s="19">
        <f>SUM(C16:Q16)</f>
        <v>34315.789473684214</v>
      </c>
    </row>
    <row r="19" spans="2:19" x14ac:dyDescent="0.25">
      <c r="B19" s="17" t="s">
        <v>8</v>
      </c>
      <c r="C19" s="18">
        <f>C11</f>
        <v>0</v>
      </c>
      <c r="D19" s="18">
        <f>D11</f>
        <v>1500</v>
      </c>
      <c r="E19" s="18">
        <f>E11</f>
        <v>1800</v>
      </c>
      <c r="F19" s="18">
        <f>F11</f>
        <v>1900</v>
      </c>
      <c r="G19" s="18">
        <f>G11</f>
        <v>2500</v>
      </c>
      <c r="H19" s="18">
        <f>H11</f>
        <v>3000</v>
      </c>
      <c r="I19" s="18">
        <f t="array" ref="I19:Q19">TREND(C11:H11,C10:H10,I10:Q10)</f>
        <v>3901.7543859649113</v>
      </c>
      <c r="J19" s="18">
        <v>3296.4912280701747</v>
      </c>
      <c r="K19" s="18">
        <v>2085.9649122807014</v>
      </c>
      <c r="L19" s="18">
        <v>2691.228070175438</v>
      </c>
      <c r="M19" s="18">
        <v>2085.9649122807014</v>
      </c>
      <c r="N19" s="18">
        <v>2691.228070175438</v>
      </c>
      <c r="O19" s="18">
        <v>2085.9649122807014</v>
      </c>
      <c r="P19" s="18">
        <v>2691.228070175438</v>
      </c>
      <c r="Q19" s="18">
        <v>2085.9649122807014</v>
      </c>
      <c r="S19" s="18">
        <f>SUM(C19:Q19)</f>
        <v>34315.789473684214</v>
      </c>
    </row>
    <row r="20" spans="2:19" x14ac:dyDescent="0.25">
      <c r="S20" s="1"/>
    </row>
    <row r="21" spans="2:19" x14ac:dyDescent="0.25">
      <c r="S21" s="1"/>
    </row>
    <row r="22" spans="2:19" x14ac:dyDescent="0.25">
      <c r="S22" s="1"/>
    </row>
    <row r="23" spans="2:19" x14ac:dyDescent="0.25">
      <c r="B23" s="8" t="s">
        <v>11</v>
      </c>
      <c r="C23" s="8"/>
      <c r="D23" s="8"/>
      <c r="S23" s="1"/>
    </row>
    <row r="24" spans="2:19" x14ac:dyDescent="0.25">
      <c r="S24" s="1"/>
    </row>
    <row r="25" spans="2:19" ht="15.75" thickBot="1" x14ac:dyDescent="0.3">
      <c r="B25" s="26" t="s">
        <v>15</v>
      </c>
      <c r="C25" s="27">
        <f>C10/$S$10</f>
        <v>2.5000000000000001E-2</v>
      </c>
      <c r="D25" s="27">
        <f>D10/$S$10</f>
        <v>0.05</v>
      </c>
      <c r="E25" s="27">
        <f>E10/$S$10</f>
        <v>6.25E-2</v>
      </c>
      <c r="F25" s="27">
        <f>F10/$S$10</f>
        <v>7.4999999999999997E-2</v>
      </c>
      <c r="G25" s="27">
        <f>G10/$S$10</f>
        <v>6.25E-2</v>
      </c>
      <c r="H25" s="27">
        <f>H10/$S$10</f>
        <v>6.25E-2</v>
      </c>
      <c r="I25" s="27">
        <f>I10/$S$10</f>
        <v>0.1</v>
      </c>
      <c r="J25" s="27">
        <f>J10/$S$10</f>
        <v>8.7499999999999994E-2</v>
      </c>
      <c r="K25" s="27">
        <f>K10/$S$10</f>
        <v>6.25E-2</v>
      </c>
      <c r="L25" s="27">
        <f>L10/$S$10</f>
        <v>7.4999999999999997E-2</v>
      </c>
      <c r="M25" s="27">
        <f>M10/$S$10</f>
        <v>6.25E-2</v>
      </c>
      <c r="N25" s="27">
        <f>N10/$S$10</f>
        <v>7.4999999999999997E-2</v>
      </c>
      <c r="O25" s="27">
        <f>O10/$S$10</f>
        <v>6.25E-2</v>
      </c>
      <c r="P25" s="27">
        <f>P10/$S$10</f>
        <v>7.4999999999999997E-2</v>
      </c>
      <c r="Q25" s="28">
        <f>Q10/$S$10</f>
        <v>6.25E-2</v>
      </c>
      <c r="R25" s="29"/>
      <c r="S25" s="28">
        <f>SUM(C25:Q25)</f>
        <v>0.99999999999999989</v>
      </c>
    </row>
    <row r="26" spans="2:19" ht="15.75" thickBot="1" x14ac:dyDescent="0.3">
      <c r="B26" s="35" t="s">
        <v>16</v>
      </c>
      <c r="C26" s="36">
        <f>C11/$S$10</f>
        <v>0</v>
      </c>
      <c r="D26" s="36">
        <f>D11/$S$10</f>
        <v>3.7499999999999999E-2</v>
      </c>
      <c r="E26" s="36">
        <f>E11/$S$10</f>
        <v>4.4999999999999998E-2</v>
      </c>
      <c r="F26" s="36">
        <f>F11/$S$10</f>
        <v>4.7500000000000001E-2</v>
      </c>
      <c r="G26" s="36">
        <f>G11/$S$10</f>
        <v>6.25E-2</v>
      </c>
      <c r="H26" s="36">
        <f>H11/$S$10</f>
        <v>7.4999999999999997E-2</v>
      </c>
      <c r="I26" s="36">
        <f>I11/$S$10</f>
        <v>0</v>
      </c>
      <c r="J26" s="36">
        <f>J11/$S$10</f>
        <v>0</v>
      </c>
      <c r="K26" s="36">
        <f>K11/$S$10</f>
        <v>0</v>
      </c>
      <c r="L26" s="36">
        <f>L11/$S$10</f>
        <v>0</v>
      </c>
      <c r="M26" s="36">
        <f>M11/$S$10</f>
        <v>0</v>
      </c>
      <c r="N26" s="36">
        <f>N11/$S$10</f>
        <v>0</v>
      </c>
      <c r="O26" s="36">
        <f>O11/$S$10</f>
        <v>0</v>
      </c>
      <c r="P26" s="36">
        <f>P11/$S$10</f>
        <v>0</v>
      </c>
      <c r="Q26" s="37">
        <f>Q11/$S$10</f>
        <v>0</v>
      </c>
      <c r="R26" s="29"/>
      <c r="S26" s="37">
        <f>SUM(C26:Q26)</f>
        <v>0.26750000000000002</v>
      </c>
    </row>
    <row r="27" spans="2:19" ht="15.75" thickBot="1" x14ac:dyDescent="0.3">
      <c r="B27" s="12" t="s">
        <v>17</v>
      </c>
      <c r="C27" s="30">
        <f>C26</f>
        <v>0</v>
      </c>
      <c r="D27" s="30">
        <f t="shared" ref="D27:H27" si="0">D26</f>
        <v>3.7499999999999999E-2</v>
      </c>
      <c r="E27" s="30">
        <f t="shared" si="0"/>
        <v>4.4999999999999998E-2</v>
      </c>
      <c r="F27" s="30">
        <f t="shared" si="0"/>
        <v>4.7500000000000001E-2</v>
      </c>
      <c r="G27" s="30">
        <f t="shared" si="0"/>
        <v>6.25E-2</v>
      </c>
      <c r="H27" s="30">
        <f t="shared" si="0"/>
        <v>7.4999999999999997E-2</v>
      </c>
      <c r="I27" s="38">
        <f>($S$25-$S$26)*I25/SUM($I$25:$Q$25)</f>
        <v>0.11056603773584905</v>
      </c>
      <c r="J27" s="38">
        <f t="shared" ref="J27:Q27" si="1">($S$25-$S$26)*J25/SUM($I$25:$Q$25)</f>
        <v>9.6745283018867909E-2</v>
      </c>
      <c r="K27" s="38">
        <f t="shared" si="1"/>
        <v>6.9103773584905659E-2</v>
      </c>
      <c r="L27" s="38">
        <f t="shared" si="1"/>
        <v>8.2924528301886791E-2</v>
      </c>
      <c r="M27" s="38">
        <f t="shared" si="1"/>
        <v>6.9103773584905659E-2</v>
      </c>
      <c r="N27" s="38">
        <f t="shared" si="1"/>
        <v>8.2924528301886791E-2</v>
      </c>
      <c r="O27" s="38">
        <f t="shared" si="1"/>
        <v>6.9103773584905659E-2</v>
      </c>
      <c r="P27" s="38">
        <f t="shared" si="1"/>
        <v>8.2924528301886791E-2</v>
      </c>
      <c r="Q27" s="39">
        <f t="shared" si="1"/>
        <v>6.9103773584905659E-2</v>
      </c>
      <c r="R27" s="29"/>
      <c r="S27" s="31">
        <f>SUM(C27:Q27)</f>
        <v>1.0000000000000002</v>
      </c>
    </row>
    <row r="28" spans="2:19" x14ac:dyDescent="0.25">
      <c r="S28" s="1"/>
    </row>
    <row r="29" spans="2:19" x14ac:dyDescent="0.25">
      <c r="B29" s="25" t="s">
        <v>12</v>
      </c>
      <c r="C29" s="18">
        <f>C11</f>
        <v>0</v>
      </c>
      <c r="D29" s="18">
        <f>D11</f>
        <v>1500</v>
      </c>
      <c r="E29" s="18">
        <f>E11</f>
        <v>1800</v>
      </c>
      <c r="F29" s="18">
        <f>F11</f>
        <v>1900</v>
      </c>
      <c r="G29" s="18">
        <f>G11</f>
        <v>2500</v>
      </c>
      <c r="H29" s="18">
        <f>H11</f>
        <v>3000</v>
      </c>
      <c r="I29" s="18">
        <f>I27*$S$10</f>
        <v>4422.6415094339618</v>
      </c>
      <c r="J29" s="18">
        <f t="shared" ref="J29:Q29" si="2">J27*$S$10</f>
        <v>3869.8113207547162</v>
      </c>
      <c r="K29" s="18">
        <f t="shared" si="2"/>
        <v>2764.1509433962265</v>
      </c>
      <c r="L29" s="18">
        <f t="shared" si="2"/>
        <v>3316.9811320754716</v>
      </c>
      <c r="M29" s="18">
        <f t="shared" si="2"/>
        <v>2764.1509433962265</v>
      </c>
      <c r="N29" s="18">
        <f t="shared" si="2"/>
        <v>3316.9811320754716</v>
      </c>
      <c r="O29" s="18">
        <f t="shared" si="2"/>
        <v>2764.1509433962265</v>
      </c>
      <c r="P29" s="18">
        <f t="shared" si="2"/>
        <v>3316.9811320754716</v>
      </c>
      <c r="Q29" s="18">
        <f t="shared" si="2"/>
        <v>2764.1509433962265</v>
      </c>
      <c r="S29" s="18">
        <f>SUM(C29:Q29)</f>
        <v>40000</v>
      </c>
    </row>
    <row r="55" spans="1:23" s="3" customFormat="1" x14ac:dyDescent="0.25">
      <c r="A55" s="1"/>
      <c r="B55" s="5" t="s">
        <v>1</v>
      </c>
      <c r="C55" s="6">
        <f>C10</f>
        <v>1000</v>
      </c>
      <c r="D55" s="6">
        <f>C55+D10</f>
        <v>3000</v>
      </c>
      <c r="E55" s="6">
        <f>D55+E10</f>
        <v>5500</v>
      </c>
      <c r="F55" s="6">
        <f>E55+F10</f>
        <v>8500</v>
      </c>
      <c r="G55" s="6">
        <f>F55+G10</f>
        <v>11000</v>
      </c>
      <c r="H55" s="6">
        <f>G55+H10</f>
        <v>13500</v>
      </c>
      <c r="I55" s="6">
        <f>H55+I10</f>
        <v>17500</v>
      </c>
      <c r="J55" s="6">
        <f>I55+J10</f>
        <v>21000</v>
      </c>
      <c r="K55" s="6">
        <f>J55+K10</f>
        <v>23500</v>
      </c>
      <c r="L55" s="6">
        <f>K55+L10</f>
        <v>26500</v>
      </c>
      <c r="M55" s="6">
        <f>L55+M10</f>
        <v>29000</v>
      </c>
      <c r="N55" s="6">
        <f>M55+N10</f>
        <v>32000</v>
      </c>
      <c r="O55" s="6">
        <f>N55+O10</f>
        <v>34500</v>
      </c>
      <c r="P55" s="6">
        <f>O55+P10</f>
        <v>37500</v>
      </c>
      <c r="Q55" s="6">
        <f>P55+Q10</f>
        <v>40000</v>
      </c>
      <c r="R55" s="2"/>
      <c r="T55" s="1"/>
      <c r="U55" s="1"/>
      <c r="V55" s="1"/>
      <c r="W55" s="1"/>
    </row>
    <row r="56" spans="1:23" s="3" customFormat="1" x14ac:dyDescent="0.25">
      <c r="A56" s="1"/>
      <c r="B56" s="5" t="s">
        <v>2</v>
      </c>
      <c r="C56" s="6">
        <f>C29</f>
        <v>0</v>
      </c>
      <c r="D56" s="6">
        <f>C56+D29</f>
        <v>1500</v>
      </c>
      <c r="E56" s="6">
        <f t="shared" ref="E56:Q56" si="3">D56+E29</f>
        <v>3300</v>
      </c>
      <c r="F56" s="6">
        <f t="shared" si="3"/>
        <v>5200</v>
      </c>
      <c r="G56" s="6">
        <f t="shared" si="3"/>
        <v>7700</v>
      </c>
      <c r="H56" s="6">
        <f t="shared" si="3"/>
        <v>10700</v>
      </c>
      <c r="I56" s="6">
        <f t="shared" si="3"/>
        <v>15122.641509433961</v>
      </c>
      <c r="J56" s="6">
        <f t="shared" si="3"/>
        <v>18992.452830188678</v>
      </c>
      <c r="K56" s="6">
        <f t="shared" si="3"/>
        <v>21756.603773584906</v>
      </c>
      <c r="L56" s="6">
        <f t="shared" si="3"/>
        <v>25073.584905660377</v>
      </c>
      <c r="M56" s="6">
        <f t="shared" si="3"/>
        <v>27837.735849056604</v>
      </c>
      <c r="N56" s="6">
        <f t="shared" si="3"/>
        <v>31154.716981132075</v>
      </c>
      <c r="O56" s="6">
        <f t="shared" si="3"/>
        <v>33918.867924528298</v>
      </c>
      <c r="P56" s="6">
        <f t="shared" si="3"/>
        <v>37235.849056603773</v>
      </c>
      <c r="Q56" s="6">
        <f t="shared" si="3"/>
        <v>40000</v>
      </c>
      <c r="R56" s="1"/>
      <c r="T56" s="1"/>
      <c r="U56" s="1"/>
      <c r="V56" s="1"/>
      <c r="W56" s="1"/>
    </row>
  </sheetData>
  <dataValidations disablePrompts="1" count="1">
    <dataValidation type="list" allowBlank="1" showInputMessage="1" showErrorMessage="1" sqref="C6">
      <formula1>$C$9:$Q$9</formula1>
    </dataValidation>
  </dataValidations>
  <hyperlinks>
    <hyperlink ref="A1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Cashflow Modeling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Naiyer Jawaid</dc:creator>
  <cp:lastModifiedBy>Naiyer Jawaid</cp:lastModifiedBy>
  <dcterms:created xsi:type="dcterms:W3CDTF">2015-04-20T04:12:14Z</dcterms:created>
  <dcterms:modified xsi:type="dcterms:W3CDTF">2015-04-20T09:28:23Z</dcterms:modified>
</cp:coreProperties>
</file>