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20730" windowHeight="11760"/>
  </bookViews>
  <sheets>
    <sheet name="Example 1" sheetId="6" r:id="rId1"/>
    <sheet name="Example 2" sheetId="11" r:id="rId2"/>
    <sheet name="Relationship IRR-Debt" sheetId="5" r:id="rId3"/>
  </sheet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5" l="1"/>
  <c r="F51" i="11" l="1"/>
  <c r="E51" i="11"/>
  <c r="D51" i="11"/>
  <c r="C51" i="11"/>
  <c r="C20" i="11"/>
  <c r="F32" i="6"/>
  <c r="D48" i="6"/>
  <c r="E48" i="6"/>
  <c r="F48" i="6"/>
  <c r="C48" i="6"/>
  <c r="C31" i="6" s="1"/>
  <c r="C26" i="6"/>
  <c r="E20" i="6"/>
  <c r="F20" i="6"/>
  <c r="D20" i="6"/>
  <c r="C20" i="6"/>
  <c r="O31" i="11" l="1"/>
  <c r="N31" i="11"/>
  <c r="M31" i="11"/>
  <c r="L31" i="11"/>
  <c r="K31" i="11"/>
  <c r="J31" i="11"/>
  <c r="I31" i="11"/>
  <c r="H31" i="11"/>
  <c r="G31" i="11"/>
  <c r="C23" i="11"/>
  <c r="O22" i="11"/>
  <c r="G21" i="11"/>
  <c r="G23" i="11" s="1"/>
  <c r="E21" i="11"/>
  <c r="F21" i="11" s="1"/>
  <c r="H20" i="11"/>
  <c r="D20" i="11"/>
  <c r="C11" i="11"/>
  <c r="E48" i="11" l="1"/>
  <c r="E31" i="11" s="1"/>
  <c r="F48" i="11"/>
  <c r="F31" i="11" s="1"/>
  <c r="C48" i="11"/>
  <c r="D48" i="11"/>
  <c r="D31" i="11" s="1"/>
  <c r="D32" i="11" s="1"/>
  <c r="I20" i="11"/>
  <c r="D23" i="11"/>
  <c r="E20" i="11"/>
  <c r="F20" i="11" s="1"/>
  <c r="F23" i="11" s="1"/>
  <c r="H21" i="11"/>
  <c r="I21" i="11" s="1"/>
  <c r="J21" i="11" s="1"/>
  <c r="K21" i="11" s="1"/>
  <c r="L21" i="11" s="1"/>
  <c r="M21" i="11" s="1"/>
  <c r="N21" i="11" s="1"/>
  <c r="O21" i="11" s="1"/>
  <c r="G21" i="6"/>
  <c r="G23" i="6" s="1"/>
  <c r="H21" i="6"/>
  <c r="F37" i="6"/>
  <c r="M31" i="6"/>
  <c r="N31" i="6"/>
  <c r="O31" i="6"/>
  <c r="F31" i="6"/>
  <c r="G31" i="6"/>
  <c r="H31" i="6"/>
  <c r="I31" i="6"/>
  <c r="J31" i="6"/>
  <c r="K31" i="6"/>
  <c r="L31" i="6"/>
  <c r="C31" i="11" l="1"/>
  <c r="C32" i="11" s="1"/>
  <c r="F32" i="11"/>
  <c r="E23" i="11"/>
  <c r="E32" i="11"/>
  <c r="I23" i="11"/>
  <c r="J20" i="11"/>
  <c r="H23" i="11"/>
  <c r="O22" i="6"/>
  <c r="J23" i="11" l="1"/>
  <c r="K20" i="11"/>
  <c r="E21" i="6"/>
  <c r="F21" i="6" s="1"/>
  <c r="F23" i="6" s="1"/>
  <c r="F35" i="6" s="1"/>
  <c r="K23" i="11" l="1"/>
  <c r="L20" i="11"/>
  <c r="C11" i="6"/>
  <c r="D23" i="6"/>
  <c r="C23" i="6"/>
  <c r="L23" i="11" l="1"/>
  <c r="M20" i="11"/>
  <c r="D31" i="6"/>
  <c r="E31" i="6"/>
  <c r="N20" i="11" l="1"/>
  <c r="M23" i="11"/>
  <c r="C32" i="6"/>
  <c r="E23" i="6"/>
  <c r="C26" i="11" l="1"/>
  <c r="C49" i="11" s="1"/>
  <c r="C33" i="11" s="1"/>
  <c r="C35" i="11" s="1"/>
  <c r="C37" i="11" s="1"/>
  <c r="N23" i="11"/>
  <c r="O20" i="11"/>
  <c r="O23" i="11" s="1"/>
  <c r="C37" i="6"/>
  <c r="C35" i="6"/>
  <c r="E32" i="6"/>
  <c r="D32" i="6"/>
  <c r="D47" i="11" l="1"/>
  <c r="C14" i="11"/>
  <c r="E37" i="6"/>
  <c r="E35" i="6"/>
  <c r="D37" i="6"/>
  <c r="D35" i="6"/>
  <c r="D49" i="11" l="1"/>
  <c r="D33" i="11" s="1"/>
  <c r="D35" i="11" s="1"/>
  <c r="D37" i="11" s="1"/>
  <c r="E47" i="11"/>
  <c r="H23" i="6"/>
  <c r="I21" i="6"/>
  <c r="E49" i="11" l="1"/>
  <c r="E33" i="11" s="1"/>
  <c r="E35" i="11" s="1"/>
  <c r="E37" i="11" s="1"/>
  <c r="F47" i="11"/>
  <c r="I23" i="6"/>
  <c r="J21" i="6"/>
  <c r="F49" i="11" l="1"/>
  <c r="F33" i="11" s="1"/>
  <c r="F35" i="11" s="1"/>
  <c r="F37" i="11" s="1"/>
  <c r="G47" i="11"/>
  <c r="J23" i="6"/>
  <c r="K21" i="6"/>
  <c r="I49" i="11" l="1"/>
  <c r="I33" i="11" s="1"/>
  <c r="G50" i="11"/>
  <c r="G34" i="11" s="1"/>
  <c r="N50" i="11"/>
  <c r="N34" i="11" s="1"/>
  <c r="G49" i="11"/>
  <c r="G33" i="11" s="1"/>
  <c r="N49" i="11"/>
  <c r="N33" i="11" s="1"/>
  <c r="J49" i="11"/>
  <c r="J33" i="11" s="1"/>
  <c r="L50" i="11"/>
  <c r="L34" i="11" s="1"/>
  <c r="L49" i="11"/>
  <c r="L33" i="11" s="1"/>
  <c r="J50" i="11"/>
  <c r="J34" i="11" s="1"/>
  <c r="H50" i="11"/>
  <c r="H34" i="11" s="1"/>
  <c r="O50" i="11"/>
  <c r="O34" i="11" s="1"/>
  <c r="H49" i="11"/>
  <c r="H33" i="11" s="1"/>
  <c r="O49" i="11"/>
  <c r="O33" i="11" s="1"/>
  <c r="M50" i="11"/>
  <c r="M34" i="11" s="1"/>
  <c r="M49" i="11"/>
  <c r="M33" i="11" s="1"/>
  <c r="K50" i="11"/>
  <c r="K34" i="11" s="1"/>
  <c r="K49" i="11"/>
  <c r="K33" i="11" s="1"/>
  <c r="I50" i="11"/>
  <c r="I34" i="11" s="1"/>
  <c r="K23" i="6"/>
  <c r="L21" i="6"/>
  <c r="K35" i="11" l="1"/>
  <c r="K37" i="11" s="1"/>
  <c r="O35" i="11"/>
  <c r="O37" i="11" s="1"/>
  <c r="N35" i="11"/>
  <c r="N37" i="11" s="1"/>
  <c r="M35" i="11"/>
  <c r="M37" i="11" s="1"/>
  <c r="J35" i="11"/>
  <c r="J37" i="11" s="1"/>
  <c r="I35" i="11"/>
  <c r="I37" i="11" s="1"/>
  <c r="H35" i="11"/>
  <c r="H37" i="11" s="1"/>
  <c r="L35" i="11"/>
  <c r="L37" i="11" s="1"/>
  <c r="G35" i="11"/>
  <c r="G37" i="11" s="1"/>
  <c r="G51" i="11"/>
  <c r="H47" i="11" s="1"/>
  <c r="H51" i="11" s="1"/>
  <c r="I47" i="11" s="1"/>
  <c r="I51" i="11" s="1"/>
  <c r="J47" i="11" s="1"/>
  <c r="J51" i="11" s="1"/>
  <c r="K47" i="11" s="1"/>
  <c r="K51" i="11" s="1"/>
  <c r="L47" i="11" s="1"/>
  <c r="L51" i="11" s="1"/>
  <c r="M47" i="11" s="1"/>
  <c r="M51" i="11" s="1"/>
  <c r="N47" i="11" s="1"/>
  <c r="N51" i="11" s="1"/>
  <c r="O47" i="11" s="1"/>
  <c r="O51" i="11" s="1"/>
  <c r="L23" i="6"/>
  <c r="M21" i="6"/>
  <c r="C40" i="11" l="1"/>
  <c r="N21" i="6"/>
  <c r="M23" i="6"/>
  <c r="N23" i="6" l="1"/>
  <c r="O21" i="6"/>
  <c r="O23" i="6" s="1"/>
  <c r="C49" i="6" l="1"/>
  <c r="J49" i="6" l="1"/>
  <c r="H49" i="6"/>
  <c r="L49" i="6"/>
  <c r="I49" i="6"/>
  <c r="O49" i="6"/>
  <c r="M49" i="6"/>
  <c r="K49" i="6"/>
  <c r="N49" i="6"/>
  <c r="C14" i="6"/>
  <c r="C52" i="6"/>
  <c r="D47" i="6" s="1"/>
  <c r="D49" i="6" s="1"/>
  <c r="D52" i="6" l="1"/>
  <c r="E47" i="6" s="1"/>
  <c r="E49" i="6" s="1"/>
  <c r="E52" i="6" l="1"/>
  <c r="F47" i="6" s="1"/>
  <c r="F49" i="6" s="1"/>
  <c r="F52" i="6" l="1"/>
  <c r="G47" i="6" s="1"/>
  <c r="J50" i="6" l="1"/>
  <c r="L50" i="6"/>
  <c r="K50" i="6"/>
  <c r="O50" i="6"/>
  <c r="N50" i="6"/>
  <c r="G50" i="6"/>
  <c r="G33" i="6" s="1"/>
  <c r="I50" i="6"/>
  <c r="H50" i="6"/>
  <c r="M50" i="6"/>
  <c r="L51" i="6"/>
  <c r="L34" i="6" s="1"/>
  <c r="G51" i="6"/>
  <c r="G52" i="6" s="1"/>
  <c r="H47" i="6" s="1"/>
  <c r="K51" i="6"/>
  <c r="K34" i="6" s="1"/>
  <c r="O51" i="6"/>
  <c r="O34" i="6" s="1"/>
  <c r="M51" i="6"/>
  <c r="M34" i="6" s="1"/>
  <c r="I51" i="6"/>
  <c r="I34" i="6" s="1"/>
  <c r="N51" i="6"/>
  <c r="N34" i="6" s="1"/>
  <c r="H51" i="6"/>
  <c r="H34" i="6" s="1"/>
  <c r="J51" i="6"/>
  <c r="J34" i="6" s="1"/>
  <c r="H52" i="6" l="1"/>
  <c r="I47" i="6" s="1"/>
  <c r="I33" i="6" s="1"/>
  <c r="I35" i="6" s="1"/>
  <c r="I37" i="6" s="1"/>
  <c r="G34" i="6"/>
  <c r="G35" i="6" s="1"/>
  <c r="G37" i="6" s="1"/>
  <c r="I52" i="6" l="1"/>
  <c r="J47" i="6" s="1"/>
  <c r="J52" i="6" s="1"/>
  <c r="K47" i="6" s="1"/>
  <c r="J33" i="6"/>
  <c r="J35" i="6" s="1"/>
  <c r="J37" i="6" s="1"/>
  <c r="H33" i="6"/>
  <c r="H35" i="6" s="1"/>
  <c r="H37" i="6" s="1"/>
  <c r="K52" i="6" l="1"/>
  <c r="L47" i="6" s="1"/>
  <c r="K33" i="6"/>
  <c r="K35" i="6" s="1"/>
  <c r="K37" i="6" s="1"/>
  <c r="L52" i="6" l="1"/>
  <c r="M47" i="6" s="1"/>
  <c r="L33" i="6"/>
  <c r="L35" i="6" s="1"/>
  <c r="L37" i="6" s="1"/>
  <c r="M52" i="6" l="1"/>
  <c r="N47" i="6" s="1"/>
  <c r="M33" i="6"/>
  <c r="M35" i="6" s="1"/>
  <c r="M37" i="6" s="1"/>
  <c r="N52" i="6" l="1"/>
  <c r="O47" i="6" s="1"/>
  <c r="N33" i="6"/>
  <c r="N35" i="6" s="1"/>
  <c r="N37" i="6" s="1"/>
  <c r="O52" i="6" l="1"/>
  <c r="O33" i="6" l="1"/>
  <c r="O35" i="6" s="1"/>
  <c r="O37" i="6" s="1"/>
  <c r="C40" i="6" s="1"/>
</calcChain>
</file>

<file path=xl/sharedStrings.xml><?xml version="1.0" encoding="utf-8"?>
<sst xmlns="http://schemas.openxmlformats.org/spreadsheetml/2006/main" count="99" uniqueCount="45">
  <si>
    <t>Year 1</t>
  </si>
  <si>
    <t>Year 2</t>
  </si>
  <si>
    <t>Year 3</t>
  </si>
  <si>
    <t>Year 4</t>
  </si>
  <si>
    <t>Year 5</t>
  </si>
  <si>
    <t>Total Cash Flow</t>
  </si>
  <si>
    <t>Example 1</t>
  </si>
  <si>
    <t>Project IRR and Equity IRR</t>
  </si>
  <si>
    <t>Project IRR</t>
  </si>
  <si>
    <t>Equity IRR</t>
  </si>
  <si>
    <t>Construction Cost</t>
  </si>
  <si>
    <t>Year 6</t>
  </si>
  <si>
    <t>Year 7</t>
  </si>
  <si>
    <t>Year 8</t>
  </si>
  <si>
    <t>Year 9</t>
  </si>
  <si>
    <t>Year 10</t>
  </si>
  <si>
    <t>Project Cash flow</t>
  </si>
  <si>
    <t>Rental Income</t>
  </si>
  <si>
    <t>Annual Rental Income</t>
  </si>
  <si>
    <t>Sale Value</t>
  </si>
  <si>
    <t>Assumptions</t>
  </si>
  <si>
    <t>Equity Contribution</t>
  </si>
  <si>
    <t>Debt Contribution</t>
  </si>
  <si>
    <t xml:space="preserve">Cost of Equity </t>
  </si>
  <si>
    <t>Cost of Debt</t>
  </si>
  <si>
    <t>Wt. Average Cost of Capital</t>
  </si>
  <si>
    <t>Financing Cash flow</t>
  </si>
  <si>
    <t>Loan Drawdown</t>
  </si>
  <si>
    <t xml:space="preserve">Net Cash Flow </t>
  </si>
  <si>
    <t>Cash Flow to Equity Holders</t>
  </si>
  <si>
    <t>Loan Amortization Schedule</t>
  </si>
  <si>
    <t>Year 11</t>
  </si>
  <si>
    <t>Year 12</t>
  </si>
  <si>
    <t>Cost (construction and OnM)</t>
  </si>
  <si>
    <t>Year 13</t>
  </si>
  <si>
    <t>Description</t>
  </si>
  <si>
    <t>Opening Balance</t>
  </si>
  <si>
    <t>Interest Payment</t>
  </si>
  <si>
    <t>Principal Payment</t>
  </si>
  <si>
    <t>Closing Balance</t>
  </si>
  <si>
    <t>Interest Incurred</t>
  </si>
  <si>
    <t>© Naiyer Jawaid</t>
  </si>
  <si>
    <t xml:space="preserve">Example 1 - Interest is accumulated </t>
  </si>
  <si>
    <t>Example 2 - Interest is paid</t>
  </si>
  <si>
    <t>Cost (construction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</si>
</sst>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0.000%"/>
    <numFmt numFmtId="168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11" fillId="9" borderId="0" applyNumberFormat="0" applyBorder="0" applyAlignment="0" applyProtection="0"/>
    <xf numFmtId="43" fontId="10" fillId="0" borderId="0" applyFont="0" applyFill="0" applyBorder="0" applyAlignment="0" applyProtection="0"/>
    <xf numFmtId="0" fontId="12" fillId="7" borderId="4" applyNumberFormat="0" applyAlignment="0" applyProtection="0"/>
    <xf numFmtId="0" fontId="13" fillId="8" borderId="4" applyNumberFormat="0" applyAlignment="0" applyProtection="0"/>
    <xf numFmtId="44" fontId="14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/>
    <xf numFmtId="0" fontId="2" fillId="4" borderId="0" xfId="0" applyFont="1" applyFill="1"/>
    <xf numFmtId="0" fontId="6" fillId="4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5" borderId="0" xfId="0" applyFont="1" applyFill="1"/>
    <xf numFmtId="0" fontId="6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Border="1"/>
    <xf numFmtId="164" fontId="0" fillId="2" borderId="0" xfId="0" applyNumberFormat="1" applyFill="1" applyBorder="1"/>
    <xf numFmtId="166" fontId="0" fillId="2" borderId="0" xfId="12" applyNumberFormat="1" applyFont="1" applyFill="1" applyAlignment="1">
      <alignment horizontal="center" vertical="center"/>
    </xf>
    <xf numFmtId="166" fontId="0" fillId="3" borderId="1" xfId="12" applyNumberFormat="1" applyFont="1" applyFill="1" applyBorder="1" applyAlignment="1">
      <alignment horizontal="center" vertical="center"/>
    </xf>
    <xf numFmtId="0" fontId="0" fillId="2" borderId="2" xfId="0" applyFill="1" applyBorder="1"/>
    <xf numFmtId="164" fontId="0" fillId="2" borderId="2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167" fontId="0" fillId="2" borderId="0" xfId="0" applyNumberFormat="1" applyFill="1"/>
    <xf numFmtId="9" fontId="0" fillId="2" borderId="2" xfId="1" applyFont="1" applyFill="1" applyBorder="1"/>
    <xf numFmtId="9" fontId="0" fillId="2" borderId="0" xfId="0" applyNumberFormat="1" applyFill="1" applyBorder="1"/>
    <xf numFmtId="166" fontId="0" fillId="2" borderId="1" xfId="12" applyNumberFormat="1" applyFont="1" applyFill="1" applyBorder="1"/>
    <xf numFmtId="166" fontId="0" fillId="2" borderId="0" xfId="0" applyNumberFormat="1" applyFill="1"/>
    <xf numFmtId="165" fontId="9" fillId="2" borderId="3" xfId="0" applyNumberFormat="1" applyFont="1" applyFill="1" applyBorder="1"/>
    <xf numFmtId="8" fontId="0" fillId="2" borderId="0" xfId="0" applyNumberFormat="1" applyFill="1"/>
    <xf numFmtId="0" fontId="16" fillId="5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10" fontId="0" fillId="2" borderId="1" xfId="0" applyNumberFormat="1" applyFill="1" applyBorder="1"/>
    <xf numFmtId="10" fontId="15" fillId="10" borderId="0" xfId="0" applyNumberFormat="1" applyFont="1" applyFill="1" applyBorder="1"/>
    <xf numFmtId="0" fontId="1" fillId="2" borderId="0" xfId="0" quotePrefix="1" applyFont="1" applyFill="1"/>
    <xf numFmtId="0" fontId="0" fillId="2" borderId="1" xfId="0" applyFill="1" applyBorder="1" applyAlignment="1">
      <alignment horizontal="center"/>
    </xf>
    <xf numFmtId="0" fontId="19" fillId="2" borderId="0" xfId="0" applyFont="1" applyFill="1" applyBorder="1"/>
    <xf numFmtId="0" fontId="20" fillId="2" borderId="0" xfId="0" applyFont="1" applyFill="1" applyBorder="1"/>
    <xf numFmtId="0" fontId="19" fillId="2" borderId="2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21" fillId="2" borderId="2" xfId="0" applyFont="1" applyFill="1" applyBorder="1" applyAlignment="1">
      <alignment horizontal="left"/>
    </xf>
    <xf numFmtId="166" fontId="22" fillId="2" borderId="2" xfId="12" applyNumberFormat="1" applyFont="1" applyFill="1" applyBorder="1" applyAlignment="1">
      <alignment horizontal="center"/>
    </xf>
    <xf numFmtId="166" fontId="22" fillId="2" borderId="0" xfId="12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166" fontId="22" fillId="2" borderId="3" xfId="12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166" fontId="24" fillId="2" borderId="1" xfId="12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166" fontId="22" fillId="6" borderId="2" xfId="12" applyNumberFormat="1" applyFont="1" applyFill="1" applyBorder="1" applyAlignment="1">
      <alignment horizontal="center"/>
    </xf>
    <xf numFmtId="166" fontId="22" fillId="6" borderId="0" xfId="12" applyNumberFormat="1" applyFont="1" applyFill="1" applyBorder="1" applyAlignment="1">
      <alignment horizontal="center"/>
    </xf>
    <xf numFmtId="166" fontId="22" fillId="6" borderId="3" xfId="12" applyNumberFormat="1" applyFont="1" applyFill="1" applyBorder="1" applyAlignment="1">
      <alignment horizontal="center"/>
    </xf>
    <xf numFmtId="166" fontId="24" fillId="6" borderId="1" xfId="12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166" fontId="0" fillId="6" borderId="1" xfId="12" applyNumberFormat="1" applyFont="1" applyFill="1" applyBorder="1"/>
    <xf numFmtId="0" fontId="1" fillId="3" borderId="2" xfId="0" applyFont="1" applyFill="1" applyBorder="1"/>
    <xf numFmtId="166" fontId="0" fillId="6" borderId="2" xfId="12" applyNumberFormat="1" applyFont="1" applyFill="1" applyBorder="1"/>
    <xf numFmtId="166" fontId="0" fillId="2" borderId="2" xfId="12" applyNumberFormat="1" applyFont="1" applyFill="1" applyBorder="1"/>
    <xf numFmtId="166" fontId="0" fillId="6" borderId="0" xfId="12" applyNumberFormat="1" applyFont="1" applyFill="1" applyBorder="1"/>
    <xf numFmtId="166" fontId="0" fillId="2" borderId="0" xfId="12" applyNumberFormat="1" applyFont="1" applyFill="1" applyBorder="1"/>
    <xf numFmtId="166" fontId="0" fillId="6" borderId="3" xfId="12" applyNumberFormat="1" applyFont="1" applyFill="1" applyBorder="1"/>
    <xf numFmtId="166" fontId="0" fillId="2" borderId="3" xfId="12" applyNumberFormat="1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166" fontId="0" fillId="6" borderId="0" xfId="12" applyNumberFormat="1" applyFont="1" applyFill="1" applyAlignment="1">
      <alignment horizontal="center" vertical="center"/>
    </xf>
    <xf numFmtId="166" fontId="0" fillId="6" borderId="1" xfId="12" applyNumberFormat="1" applyFont="1" applyFill="1" applyBorder="1" applyAlignment="1">
      <alignment horizontal="center" vertical="center"/>
    </xf>
    <xf numFmtId="168" fontId="19" fillId="2" borderId="0" xfId="12" applyNumberFormat="1" applyFont="1" applyFill="1" applyBorder="1"/>
    <xf numFmtId="0" fontId="8" fillId="2" borderId="0" xfId="0" applyFont="1" applyFill="1" applyAlignment="1">
      <alignment horizontal="center" vertical="center"/>
    </xf>
    <xf numFmtId="10" fontId="8" fillId="6" borderId="0" xfId="1" applyNumberFormat="1" applyFont="1" applyFill="1"/>
    <xf numFmtId="10" fontId="8" fillId="6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</cellXfs>
  <cellStyles count="23">
    <cellStyle name="20% - Accent3 2" xfId="18"/>
    <cellStyle name="Calculation 2" xfId="21"/>
    <cellStyle name="Comma" xfId="12" builtinId="3"/>
    <cellStyle name="Comma 2" xfId="19"/>
    <cellStyle name="Currency 2" xfId="22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4" builtinId="9" hidden="1"/>
    <cellStyle name="Followed Hyperlink" xfId="1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3" builtinId="8" hidden="1"/>
    <cellStyle name="Hyperlink" xfId="15" builtinId="8" hidden="1"/>
    <cellStyle name="Input 2" xfId="20"/>
    <cellStyle name="Normal" xfId="0" builtinId="0"/>
    <cellStyle name="Normal 2" xfId="17"/>
    <cellStyle name="Percent" xfId="1" builtinId="5"/>
  </cellStyles>
  <dxfs count="0"/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60342308234949E-2"/>
          <c:y val="0.13709549754080283"/>
          <c:w val="0.81915175239661131"/>
          <c:h val="0.83821799239931138"/>
        </c:manualLayout>
      </c:layout>
      <c:lineChart>
        <c:grouping val="standard"/>
        <c:varyColors val="0"/>
        <c:ser>
          <c:idx val="1"/>
          <c:order val="0"/>
          <c:tx>
            <c:strRef>
              <c:f>'Relationship IRR-Debt'!$B$5</c:f>
              <c:strCache>
                <c:ptCount val="1"/>
                <c:pt idx="0">
                  <c:v>Project IRR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'Relationship IRR-Debt'!$B$6:$B$20</c:f>
              <c:numCache>
                <c:formatCode>0.00%</c:formatCode>
                <c:ptCount val="15"/>
                <c:pt idx="0">
                  <c:v>0.16961537421265449</c:v>
                </c:pt>
                <c:pt idx="1">
                  <c:v>0.16961537421265449</c:v>
                </c:pt>
                <c:pt idx="2">
                  <c:v>0.16961537421265449</c:v>
                </c:pt>
                <c:pt idx="3">
                  <c:v>0.16961537421265449</c:v>
                </c:pt>
                <c:pt idx="4">
                  <c:v>0.16961537421265449</c:v>
                </c:pt>
                <c:pt idx="5">
                  <c:v>0.16961537421265449</c:v>
                </c:pt>
                <c:pt idx="6">
                  <c:v>0.16961537421265449</c:v>
                </c:pt>
                <c:pt idx="7">
                  <c:v>0.16961537421265449</c:v>
                </c:pt>
                <c:pt idx="8">
                  <c:v>0.16961537421265449</c:v>
                </c:pt>
                <c:pt idx="9">
                  <c:v>0.16961537421265449</c:v>
                </c:pt>
                <c:pt idx="10">
                  <c:v>0.16961537421265449</c:v>
                </c:pt>
                <c:pt idx="11">
                  <c:v>0.16961537421265449</c:v>
                </c:pt>
                <c:pt idx="12">
                  <c:v>0.16961537421265449</c:v>
                </c:pt>
                <c:pt idx="13">
                  <c:v>0.16961537421265449</c:v>
                </c:pt>
                <c:pt idx="14">
                  <c:v>0.16961537421265449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'Relationship IRR-Debt'!$C$5</c:f>
              <c:strCache>
                <c:ptCount val="1"/>
                <c:pt idx="0">
                  <c:v>Cost of Debt</c:v>
                </c:pt>
              </c:strCache>
            </c:strRef>
          </c:tx>
          <c:marker>
            <c:symbol val="none"/>
          </c:marker>
          <c:val>
            <c:numRef>
              <c:f>'Relationship IRR-Debt'!$C$6:$C$20</c:f>
              <c:numCache>
                <c:formatCode>0.00%</c:formatCode>
                <c:ptCount val="15"/>
                <c:pt idx="0">
                  <c:v>7.0000000000000007E-2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0.11</c:v>
                </c:pt>
                <c:pt idx="5">
                  <c:v>0.12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'Relationship IRR-Debt'!$D$5</c:f>
              <c:strCache>
                <c:ptCount val="1"/>
                <c:pt idx="0">
                  <c:v>Equity IRR</c:v>
                </c:pt>
              </c:strCache>
            </c:strRef>
          </c:tx>
          <c:marker>
            <c:symbol val="none"/>
          </c:marker>
          <c:val>
            <c:numRef>
              <c:f>'Relationship IRR-Debt'!$D$6:$D$20</c:f>
              <c:numCache>
                <c:formatCode>0.00%</c:formatCode>
                <c:ptCount val="15"/>
                <c:pt idx="0">
                  <c:v>0.30526849107777276</c:v>
                </c:pt>
                <c:pt idx="1">
                  <c:v>0.29151734871030399</c:v>
                </c:pt>
                <c:pt idx="2">
                  <c:v>0.27654979669918833</c:v>
                </c:pt>
                <c:pt idx="3">
                  <c:v>0.2602128921601492</c:v>
                </c:pt>
                <c:pt idx="4">
                  <c:v>0.24232119141481112</c:v>
                </c:pt>
                <c:pt idx="5">
                  <c:v>0.22264646398746257</c:v>
                </c:pt>
                <c:pt idx="6">
                  <c:v>0.20090305221307214</c:v>
                </c:pt>
                <c:pt idx="7">
                  <c:v>0.17672655128874903</c:v>
                </c:pt>
                <c:pt idx="8">
                  <c:v>0.14964201015397616</c:v>
                </c:pt>
                <c:pt idx="9">
                  <c:v>0.11901537796671358</c:v>
                </c:pt>
                <c:pt idx="10">
                  <c:v>8.3977949688421205E-2</c:v>
                </c:pt>
                <c:pt idx="11">
                  <c:v>4.3308298065475093E-2</c:v>
                </c:pt>
                <c:pt idx="12">
                  <c:v>-4.7449855483051584E-3</c:v>
                </c:pt>
                <c:pt idx="13">
                  <c:v>-6.2682012405867793E-2</c:v>
                </c:pt>
                <c:pt idx="14">
                  <c:v>-0.13379377016021232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04064"/>
        <c:axId val="73900608"/>
      </c:lineChart>
      <c:catAx>
        <c:axId val="92504064"/>
        <c:scaling>
          <c:orientation val="minMax"/>
        </c:scaling>
        <c:delete val="1"/>
        <c:axPos val="b"/>
        <c:majorTickMark val="out"/>
        <c:minorTickMark val="none"/>
        <c:tickLblPos val="nextTo"/>
        <c:crossAx val="73900608"/>
        <c:crosses val="autoZero"/>
        <c:auto val="1"/>
        <c:lblAlgn val="ctr"/>
        <c:lblOffset val="100"/>
        <c:noMultiLvlLbl val="0"/>
      </c:catAx>
      <c:valAx>
        <c:axId val="739006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en-US"/>
          </a:p>
        </c:txPr>
        <c:crossAx val="925040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403411</xdr:colOff>
      <xdr:row>4</xdr:row>
      <xdr:rowOff>89648</xdr:rowOff>
    </xdr:from>
    <xdr:to>
      <xdr:col>23</xdr:col>
      <xdr:colOff>504265</xdr:colOff>
      <xdr:row>34</xdr:row>
      <xdr:rowOff>33618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392201</xdr:colOff>
      <xdr:row>4</xdr:row>
      <xdr:rowOff>156881</xdr:rowOff>
    </xdr:from>
    <xdr:to>
      <xdr:col>17</xdr:col>
      <xdr:colOff>481848</xdr:colOff>
      <xdr:row>6</xdr:row>
      <xdr:rowOff>123263</xdr:rowOff>
    </xdr:to>
    <xdr:sp macro="" textlink="">
      <xdr:nvSpPr>
        <xdr:cNvPr id="5" name="TextBox 4"/>
        <xdr:cNvSpPr txBox="1"/>
      </xdr:nvSpPr>
      <xdr:spPr>
        <a:xfrm>
          <a:off x="8191495" y="896469"/>
          <a:ext cx="3653118" cy="3473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>
              <a:solidFill>
                <a:srgbClr val="0070C0"/>
              </a:solidFill>
              <a:latin typeface="+mj-lt"/>
            </a:rPr>
            <a:t>Project IRR and Equity IRR</a:t>
          </a:r>
        </a:p>
      </xdr:txBody>
    </xdr:sp>
    <xdr:clientData/>
  </xdr:twoCellAnchor>
  <xdr:twoCellAnchor>
    <xdr:from>
      <xdr:col>15</xdr:col>
      <xdr:colOff>340980</xdr:colOff>
      <xdr:row>17</xdr:row>
      <xdr:rowOff>16809</xdr:rowOff>
    </xdr:from>
    <xdr:to>
      <xdr:col>15</xdr:col>
      <xdr:colOff>531481</xdr:colOff>
      <xdr:row>18</xdr:row>
      <xdr:rowOff>16809</xdr:rowOff>
    </xdr:to>
    <xdr:sp macro="" textlink="">
      <xdr:nvSpPr>
        <xdr:cNvPr id="6" name="Oval 5"/>
        <xdr:cNvSpPr/>
      </xdr:nvSpPr>
      <xdr:spPr>
        <a:xfrm>
          <a:off x="10519123" y="3241702"/>
          <a:ext cx="190501" cy="190500"/>
        </a:xfrm>
        <a:prstGeom prst="ellipse">
          <a:avLst/>
        </a:prstGeom>
        <a:noFill/>
        <a:ln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R56"/>
  <sheetViews>
    <sheetView tabSelected="1" zoomScaleNormal="100" zoomScalePageLayoutView="125" workbookViewId="0">
      <selection activeCell="G2" sqref="G2"/>
    </sheetView>
  </sheetViews>
  <sheetFormatPr defaultColWidth="8.85546875" defaultRowHeight="15" x14ac:dyDescent="0.25"/>
  <cols>
    <col min="1" max="1" width="8.85546875" style="1"/>
    <col min="2" max="2" width="31" style="1" bestFit="1" customWidth="1"/>
    <col min="3" max="3" width="12.42578125" style="1" bestFit="1" customWidth="1"/>
    <col min="4" max="4" width="12.42578125" style="1" customWidth="1"/>
    <col min="5" max="10" width="12.42578125" style="1" bestFit="1" customWidth="1"/>
    <col min="11" max="11" width="11.28515625" style="1" bestFit="1" customWidth="1"/>
    <col min="12" max="15" width="10.28515625" style="1" bestFit="1" customWidth="1"/>
    <col min="16" max="16384" width="8.85546875" style="1"/>
  </cols>
  <sheetData>
    <row r="1" spans="1:5" s="7" customFormat="1" x14ac:dyDescent="0.25">
      <c r="A1" s="7" t="s">
        <v>41</v>
      </c>
      <c r="C1" s="73" t="s">
        <v>7</v>
      </c>
      <c r="D1" s="73"/>
      <c r="E1" s="73"/>
    </row>
    <row r="2" spans="1:5" x14ac:dyDescent="0.25">
      <c r="B2" s="31" t="s">
        <v>42</v>
      </c>
    </row>
    <row r="4" spans="1:5" x14ac:dyDescent="0.25">
      <c r="B4" s="32" t="s">
        <v>20</v>
      </c>
    </row>
    <row r="6" spans="1:5" x14ac:dyDescent="0.25">
      <c r="B6" s="19" t="s">
        <v>10</v>
      </c>
      <c r="C6" s="20">
        <v>10000</v>
      </c>
    </row>
    <row r="7" spans="1:5" x14ac:dyDescent="0.25">
      <c r="B7" s="15" t="s">
        <v>18</v>
      </c>
      <c r="C7" s="16">
        <v>2800</v>
      </c>
    </row>
    <row r="8" spans="1:5" x14ac:dyDescent="0.25">
      <c r="B8" s="21" t="s">
        <v>19</v>
      </c>
      <c r="C8" s="22">
        <v>1500</v>
      </c>
    </row>
    <row r="9" spans="1:5" x14ac:dyDescent="0.25">
      <c r="C9" s="2"/>
    </row>
    <row r="10" spans="1:5" x14ac:dyDescent="0.25">
      <c r="B10" s="19" t="s">
        <v>21</v>
      </c>
      <c r="C10" s="24">
        <v>0.3</v>
      </c>
    </row>
    <row r="11" spans="1:5" x14ac:dyDescent="0.25">
      <c r="B11" s="15" t="s">
        <v>22</v>
      </c>
      <c r="C11" s="25">
        <f>1-C10</f>
        <v>0.7</v>
      </c>
    </row>
    <row r="12" spans="1:5" x14ac:dyDescent="0.25">
      <c r="B12" s="15" t="s">
        <v>23</v>
      </c>
      <c r="C12" s="25">
        <v>0.14000000000000001</v>
      </c>
    </row>
    <row r="13" spans="1:5" x14ac:dyDescent="0.25">
      <c r="B13" s="15" t="s">
        <v>24</v>
      </c>
      <c r="C13" s="34">
        <v>0.16961537421265449</v>
      </c>
      <c r="D13" s="35"/>
    </row>
    <row r="14" spans="1:5" x14ac:dyDescent="0.25">
      <c r="B14" s="21" t="s">
        <v>25</v>
      </c>
      <c r="C14" s="28">
        <f>C10*C12+C11*C13</f>
        <v>0.16073076194885813</v>
      </c>
      <c r="D14" s="23"/>
    </row>
    <row r="15" spans="1:5" x14ac:dyDescent="0.25">
      <c r="C15" s="2"/>
    </row>
    <row r="16" spans="1:5" x14ac:dyDescent="0.25">
      <c r="C16" s="2"/>
    </row>
    <row r="18" spans="2:15" x14ac:dyDescent="0.25">
      <c r="B18" s="6" t="s">
        <v>16</v>
      </c>
      <c r="C18" s="65">
        <v>0</v>
      </c>
      <c r="D18" s="65">
        <v>0</v>
      </c>
      <c r="E18" s="65">
        <v>0</v>
      </c>
      <c r="F18" s="65">
        <v>0</v>
      </c>
      <c r="G18" s="36">
        <v>1</v>
      </c>
      <c r="H18" s="36">
        <v>2</v>
      </c>
      <c r="I18" s="36">
        <v>3</v>
      </c>
      <c r="J18" s="36">
        <v>4</v>
      </c>
      <c r="K18" s="36">
        <v>5</v>
      </c>
      <c r="L18" s="36">
        <v>6</v>
      </c>
      <c r="M18" s="36">
        <v>7</v>
      </c>
      <c r="N18" s="36">
        <v>8</v>
      </c>
      <c r="O18" s="36">
        <v>9</v>
      </c>
    </row>
    <row r="19" spans="2:15" x14ac:dyDescent="0.25">
      <c r="B19" s="3"/>
      <c r="C19" s="66" t="s">
        <v>0</v>
      </c>
      <c r="D19" s="66" t="s">
        <v>1</v>
      </c>
      <c r="E19" s="66" t="s">
        <v>2</v>
      </c>
      <c r="F19" s="66" t="s">
        <v>3</v>
      </c>
      <c r="G19" s="4" t="s">
        <v>4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31</v>
      </c>
      <c r="N19" s="4" t="s">
        <v>32</v>
      </c>
      <c r="O19" s="4" t="s">
        <v>34</v>
      </c>
    </row>
    <row r="20" spans="2:15" x14ac:dyDescent="0.25">
      <c r="B20" s="1" t="s">
        <v>44</v>
      </c>
      <c r="C20" s="67">
        <f>-C6/4</f>
        <v>-2500</v>
      </c>
      <c r="D20" s="67">
        <f>C20</f>
        <v>-2500</v>
      </c>
      <c r="E20" s="67">
        <f t="shared" ref="E20:F20" si="0">D20</f>
        <v>-2500</v>
      </c>
      <c r="F20" s="67">
        <f t="shared" si="0"/>
        <v>-2500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2:15" x14ac:dyDescent="0.25">
      <c r="B21" s="1" t="s">
        <v>17</v>
      </c>
      <c r="C21" s="67">
        <v>0</v>
      </c>
      <c r="D21" s="67">
        <v>0</v>
      </c>
      <c r="E21" s="67">
        <f>D21</f>
        <v>0</v>
      </c>
      <c r="F21" s="67">
        <f t="shared" ref="F21:O21" si="1">E21</f>
        <v>0</v>
      </c>
      <c r="G21" s="17">
        <f>C7</f>
        <v>2800</v>
      </c>
      <c r="H21" s="17">
        <f>G21</f>
        <v>2800</v>
      </c>
      <c r="I21" s="17">
        <f t="shared" si="1"/>
        <v>2800</v>
      </c>
      <c r="J21" s="17">
        <f t="shared" si="1"/>
        <v>2800</v>
      </c>
      <c r="K21" s="17">
        <f t="shared" si="1"/>
        <v>2800</v>
      </c>
      <c r="L21" s="17">
        <f t="shared" si="1"/>
        <v>2800</v>
      </c>
      <c r="M21" s="17">
        <f t="shared" si="1"/>
        <v>2800</v>
      </c>
      <c r="N21" s="17">
        <f t="shared" si="1"/>
        <v>2800</v>
      </c>
      <c r="O21" s="17">
        <f t="shared" si="1"/>
        <v>2800</v>
      </c>
    </row>
    <row r="22" spans="2:15" x14ac:dyDescent="0.25">
      <c r="B22" s="1" t="s">
        <v>19</v>
      </c>
      <c r="C22" s="67">
        <v>0</v>
      </c>
      <c r="D22" s="67">
        <v>0</v>
      </c>
      <c r="E22" s="67">
        <v>0</v>
      </c>
      <c r="F22" s="6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f>C8</f>
        <v>1500</v>
      </c>
    </row>
    <row r="23" spans="2:15" x14ac:dyDescent="0.25">
      <c r="B23" s="5" t="s">
        <v>5</v>
      </c>
      <c r="C23" s="68">
        <f>SUM(C20:C22)</f>
        <v>-2500</v>
      </c>
      <c r="D23" s="68">
        <f t="shared" ref="D23:O23" si="2">SUM(D20:D22)</f>
        <v>-2500</v>
      </c>
      <c r="E23" s="68">
        <f t="shared" si="2"/>
        <v>-2500</v>
      </c>
      <c r="F23" s="68">
        <f>SUM(F20:F22)</f>
        <v>-2500</v>
      </c>
      <c r="G23" s="18">
        <f>SUM(G20:G22)</f>
        <v>2800</v>
      </c>
      <c r="H23" s="18">
        <f t="shared" si="2"/>
        <v>2800</v>
      </c>
      <c r="I23" s="18">
        <f t="shared" si="2"/>
        <v>2800</v>
      </c>
      <c r="J23" s="18">
        <f t="shared" si="2"/>
        <v>2800</v>
      </c>
      <c r="K23" s="18">
        <f t="shared" si="2"/>
        <v>2800</v>
      </c>
      <c r="L23" s="18">
        <f t="shared" si="2"/>
        <v>2800</v>
      </c>
      <c r="M23" s="18">
        <f t="shared" si="2"/>
        <v>2800</v>
      </c>
      <c r="N23" s="18">
        <f t="shared" si="2"/>
        <v>2800</v>
      </c>
      <c r="O23" s="18">
        <f t="shared" si="2"/>
        <v>4300</v>
      </c>
    </row>
    <row r="26" spans="2:15" x14ac:dyDescent="0.25">
      <c r="B26" s="3" t="s">
        <v>8</v>
      </c>
      <c r="C26" s="33">
        <f>IRR(C23:O23)</f>
        <v>0.16961537421265449</v>
      </c>
    </row>
    <row r="30" spans="2:15" x14ac:dyDescent="0.25">
      <c r="B30" s="58" t="s">
        <v>26</v>
      </c>
    </row>
    <row r="31" spans="2:15" x14ac:dyDescent="0.25">
      <c r="B31" s="19" t="s">
        <v>27</v>
      </c>
      <c r="C31" s="59">
        <f>C48</f>
        <v>1750</v>
      </c>
      <c r="D31" s="59">
        <f t="shared" ref="D31:O31" si="3">D48</f>
        <v>1750</v>
      </c>
      <c r="E31" s="59">
        <f t="shared" si="3"/>
        <v>1750</v>
      </c>
      <c r="F31" s="59">
        <f t="shared" si="3"/>
        <v>1750</v>
      </c>
      <c r="G31" s="60">
        <f t="shared" si="3"/>
        <v>0</v>
      </c>
      <c r="H31" s="60">
        <f t="shared" si="3"/>
        <v>0</v>
      </c>
      <c r="I31" s="60">
        <f t="shared" si="3"/>
        <v>0</v>
      </c>
      <c r="J31" s="60">
        <f t="shared" si="3"/>
        <v>0</v>
      </c>
      <c r="K31" s="60">
        <f t="shared" si="3"/>
        <v>0</v>
      </c>
      <c r="L31" s="60">
        <f t="shared" si="3"/>
        <v>0</v>
      </c>
      <c r="M31" s="60">
        <f t="shared" si="3"/>
        <v>0</v>
      </c>
      <c r="N31" s="60">
        <f t="shared" si="3"/>
        <v>0</v>
      </c>
      <c r="O31" s="60">
        <f t="shared" si="3"/>
        <v>0</v>
      </c>
    </row>
    <row r="32" spans="2:15" x14ac:dyDescent="0.25">
      <c r="B32" s="15" t="s">
        <v>21</v>
      </c>
      <c r="C32" s="61">
        <f>-C20-C31</f>
        <v>750</v>
      </c>
      <c r="D32" s="61">
        <f t="shared" ref="D32:F32" si="4">-D20-D31</f>
        <v>750</v>
      </c>
      <c r="E32" s="61">
        <f t="shared" si="4"/>
        <v>750</v>
      </c>
      <c r="F32" s="61">
        <f t="shared" si="4"/>
        <v>750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</row>
    <row r="33" spans="2:18" x14ac:dyDescent="0.25">
      <c r="B33" s="15" t="s">
        <v>37</v>
      </c>
      <c r="C33" s="61">
        <v>0</v>
      </c>
      <c r="D33" s="61">
        <v>0</v>
      </c>
      <c r="E33" s="61">
        <v>0</v>
      </c>
      <c r="F33" s="61">
        <v>0</v>
      </c>
      <c r="G33" s="62">
        <f>G50</f>
        <v>-1783.6547808957741</v>
      </c>
      <c r="H33" s="62">
        <f t="shared" ref="H33:O33" si="5">H50</f>
        <v>-1685.9449048516994</v>
      </c>
      <c r="I33" s="62">
        <f t="shared" si="5"/>
        <v>-1571.661931618137</v>
      </c>
      <c r="J33" s="62">
        <f t="shared" si="5"/>
        <v>-1437.9948091134286</v>
      </c>
      <c r="K33" s="62">
        <f t="shared" si="5"/>
        <v>-1281.6556876051559</v>
      </c>
      <c r="L33" s="62">
        <f t="shared" si="5"/>
        <v>-1098.7990474981798</v>
      </c>
      <c r="M33" s="62">
        <f t="shared" si="5"/>
        <v>-884.92710995219011</v>
      </c>
      <c r="N33" s="62">
        <f t="shared" si="5"/>
        <v>-634.77920368575201</v>
      </c>
      <c r="O33" s="62">
        <f t="shared" si="5"/>
        <v>-342.20236668941976</v>
      </c>
    </row>
    <row r="34" spans="2:18" x14ac:dyDescent="0.25">
      <c r="B34" s="21" t="s">
        <v>38</v>
      </c>
      <c r="C34" s="63">
        <v>0</v>
      </c>
      <c r="D34" s="63">
        <v>0</v>
      </c>
      <c r="E34" s="63">
        <v>0</v>
      </c>
      <c r="F34" s="63">
        <v>0</v>
      </c>
      <c r="G34" s="64">
        <f>G51</f>
        <v>-576.06733173592761</v>
      </c>
      <c r="H34" s="64">
        <f t="shared" ref="H34:O34" si="6">H51</f>
        <v>-673.7772077800023</v>
      </c>
      <c r="I34" s="64">
        <f t="shared" si="6"/>
        <v>-788.06018101356472</v>
      </c>
      <c r="J34" s="64">
        <f t="shared" si="6"/>
        <v>-921.72730351827295</v>
      </c>
      <c r="K34" s="64">
        <f t="shared" si="6"/>
        <v>-1078.0664250265456</v>
      </c>
      <c r="L34" s="64">
        <f t="shared" si="6"/>
        <v>-1260.923065133522</v>
      </c>
      <c r="M34" s="64">
        <f t="shared" si="6"/>
        <v>-1474.7950026795118</v>
      </c>
      <c r="N34" s="64">
        <f t="shared" si="6"/>
        <v>-1724.94290894595</v>
      </c>
      <c r="O34" s="64">
        <f t="shared" si="6"/>
        <v>-2017.5197459422818</v>
      </c>
    </row>
    <row r="35" spans="2:18" x14ac:dyDescent="0.25">
      <c r="B35" s="3" t="s">
        <v>28</v>
      </c>
      <c r="C35" s="57">
        <f>SUM(C31:C34)+C23</f>
        <v>0</v>
      </c>
      <c r="D35" s="57">
        <f t="shared" ref="D35:O35" si="7">SUM(D31:D34)+D23</f>
        <v>0</v>
      </c>
      <c r="E35" s="57">
        <f t="shared" si="7"/>
        <v>0</v>
      </c>
      <c r="F35" s="57">
        <f t="shared" si="7"/>
        <v>0</v>
      </c>
      <c r="G35" s="26">
        <f>SUM(G31:G34)+G23</f>
        <v>440.27788736829825</v>
      </c>
      <c r="H35" s="26">
        <f t="shared" si="7"/>
        <v>440.27788736829825</v>
      </c>
      <c r="I35" s="26">
        <f t="shared" si="7"/>
        <v>440.27788736829825</v>
      </c>
      <c r="J35" s="26">
        <f t="shared" si="7"/>
        <v>440.27788736829825</v>
      </c>
      <c r="K35" s="26">
        <f t="shared" si="7"/>
        <v>440.27788736829825</v>
      </c>
      <c r="L35" s="26">
        <f t="shared" si="7"/>
        <v>440.27788736829825</v>
      </c>
      <c r="M35" s="26">
        <f t="shared" si="7"/>
        <v>440.27788736829825</v>
      </c>
      <c r="N35" s="26">
        <f t="shared" si="7"/>
        <v>440.27788736829825</v>
      </c>
      <c r="O35" s="26">
        <f t="shared" si="7"/>
        <v>1940.2778873682983</v>
      </c>
    </row>
    <row r="37" spans="2:18" x14ac:dyDescent="0.25">
      <c r="B37" s="5" t="s">
        <v>29</v>
      </c>
      <c r="C37" s="18">
        <f>-C32</f>
        <v>-750</v>
      </c>
      <c r="D37" s="18">
        <f t="shared" ref="D37:E37" si="8">-D32</f>
        <v>-750</v>
      </c>
      <c r="E37" s="18">
        <f t="shared" si="8"/>
        <v>-750</v>
      </c>
      <c r="F37" s="18">
        <f>-F32</f>
        <v>-750</v>
      </c>
      <c r="G37" s="18">
        <f>G35</f>
        <v>440.27788736829825</v>
      </c>
      <c r="H37" s="18">
        <f t="shared" ref="H37:O37" si="9">H35</f>
        <v>440.27788736829825</v>
      </c>
      <c r="I37" s="18">
        <f t="shared" si="9"/>
        <v>440.27788736829825</v>
      </c>
      <c r="J37" s="18">
        <f t="shared" si="9"/>
        <v>440.27788736829825</v>
      </c>
      <c r="K37" s="18">
        <f t="shared" si="9"/>
        <v>440.27788736829825</v>
      </c>
      <c r="L37" s="18">
        <f t="shared" si="9"/>
        <v>440.27788736829825</v>
      </c>
      <c r="M37" s="18">
        <f t="shared" si="9"/>
        <v>440.27788736829825</v>
      </c>
      <c r="N37" s="18">
        <f t="shared" si="9"/>
        <v>440.27788736829825</v>
      </c>
      <c r="O37" s="18">
        <f t="shared" si="9"/>
        <v>1940.2778873682983</v>
      </c>
    </row>
    <row r="38" spans="2:18" x14ac:dyDescent="0.25">
      <c r="D38" s="27"/>
      <c r="E38" s="27"/>
      <c r="F38" s="27"/>
      <c r="G38" s="27"/>
      <c r="H38" s="27"/>
      <c r="I38" s="27"/>
      <c r="J38" s="27"/>
      <c r="K38" s="27"/>
    </row>
    <row r="40" spans="2:18" x14ac:dyDescent="0.25">
      <c r="B40" s="3" t="s">
        <v>9</v>
      </c>
      <c r="C40" s="33">
        <f>IRR(C37:O37)</f>
        <v>8.5420514748543397E-2</v>
      </c>
    </row>
    <row r="42" spans="2:18" x14ac:dyDescent="0.25">
      <c r="B42" s="29"/>
    </row>
    <row r="44" spans="2:18" x14ac:dyDescent="0.25">
      <c r="Q44" s="37"/>
      <c r="R44" s="37"/>
    </row>
    <row r="45" spans="2:18" s="37" customFormat="1" x14ac:dyDescent="0.25">
      <c r="B45" s="38" t="s">
        <v>30</v>
      </c>
    </row>
    <row r="46" spans="2:18" s="37" customFormat="1" x14ac:dyDescent="0.25">
      <c r="B46" s="51" t="s">
        <v>35</v>
      </c>
      <c r="C46" s="56">
        <v>0</v>
      </c>
      <c r="D46" s="56">
        <v>0</v>
      </c>
      <c r="E46" s="56">
        <v>0</v>
      </c>
      <c r="F46" s="56">
        <v>0</v>
      </c>
      <c r="G46" s="39">
        <v>1</v>
      </c>
      <c r="H46" s="39">
        <v>2</v>
      </c>
      <c r="I46" s="39">
        <v>3</v>
      </c>
      <c r="J46" s="39">
        <v>4</v>
      </c>
      <c r="K46" s="39">
        <v>5</v>
      </c>
      <c r="L46" s="39">
        <v>6</v>
      </c>
      <c r="M46" s="39">
        <v>7</v>
      </c>
      <c r="N46" s="39">
        <v>8</v>
      </c>
      <c r="O46" s="39">
        <v>9</v>
      </c>
    </row>
    <row r="47" spans="2:18" s="37" customFormat="1" x14ac:dyDescent="0.25">
      <c r="B47" s="41" t="s">
        <v>36</v>
      </c>
      <c r="C47" s="52">
        <v>0</v>
      </c>
      <c r="D47" s="52">
        <f>C52</f>
        <v>2046.8269048721454</v>
      </c>
      <c r="E47" s="52">
        <f t="shared" ref="E47:L47" si="10">D52</f>
        <v>4440.8271211627089</v>
      </c>
      <c r="F47" s="52">
        <f t="shared" si="10"/>
        <v>7240.8865800045724</v>
      </c>
      <c r="G47" s="42">
        <f t="shared" si="10"/>
        <v>10515.879171775579</v>
      </c>
      <c r="H47" s="42">
        <f t="shared" si="10"/>
        <v>9939.8118400396525</v>
      </c>
      <c r="I47" s="42">
        <f t="shared" si="10"/>
        <v>9266.0346322596506</v>
      </c>
      <c r="J47" s="42">
        <f t="shared" si="10"/>
        <v>8477.9744512460857</v>
      </c>
      <c r="K47" s="42">
        <f t="shared" si="10"/>
        <v>7556.2471477278123</v>
      </c>
      <c r="L47" s="42">
        <f t="shared" si="10"/>
        <v>6478.1807227012669</v>
      </c>
      <c r="M47" s="42">
        <f t="shared" ref="M47" si="11">L52</f>
        <v>5217.2576575677449</v>
      </c>
      <c r="N47" s="42">
        <f t="shared" ref="N47" si="12">M52</f>
        <v>3742.4626548882334</v>
      </c>
      <c r="O47" s="42">
        <f t="shared" ref="O47" si="13">N52</f>
        <v>2017.5197459422834</v>
      </c>
      <c r="P47" s="40"/>
    </row>
    <row r="48" spans="2:18" s="37" customFormat="1" x14ac:dyDescent="0.25">
      <c r="B48" s="44" t="s">
        <v>27</v>
      </c>
      <c r="C48" s="53">
        <f>$C$6*$C$11/4</f>
        <v>1750</v>
      </c>
      <c r="D48" s="53">
        <f t="shared" ref="D48:F48" si="14">$C$6*$C$11/4</f>
        <v>1750</v>
      </c>
      <c r="E48" s="53">
        <f t="shared" si="14"/>
        <v>1750</v>
      </c>
      <c r="F48" s="53">
        <f t="shared" si="14"/>
        <v>1750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0"/>
    </row>
    <row r="49" spans="2:18" s="37" customFormat="1" x14ac:dyDescent="0.25">
      <c r="B49" s="37" t="s">
        <v>40</v>
      </c>
      <c r="C49" s="53">
        <f>-IPMT($C$13,1,1,C48)</f>
        <v>296.82690487214535</v>
      </c>
      <c r="D49" s="53">
        <f>-IPMT($C$13,1,1,(D48+D47))</f>
        <v>644.00021629056369</v>
      </c>
      <c r="E49" s="53">
        <f>-IPMT($C$13,1,1,(E48+E47))</f>
        <v>1050.0594588418633</v>
      </c>
      <c r="F49" s="53">
        <f>-IPMT($C$13,1,1,(F48+F47))</f>
        <v>1524.9925917710086</v>
      </c>
      <c r="G49" s="69">
        <v>0</v>
      </c>
      <c r="H49" s="43">
        <f t="shared" ref="H49:O49" si="15">-IPMT($C$51,H46,10,$C$57)</f>
        <v>0</v>
      </c>
      <c r="I49" s="43">
        <f t="shared" si="15"/>
        <v>0</v>
      </c>
      <c r="J49" s="43">
        <f t="shared" si="15"/>
        <v>0</v>
      </c>
      <c r="K49" s="43">
        <f t="shared" si="15"/>
        <v>0</v>
      </c>
      <c r="L49" s="43">
        <f t="shared" si="15"/>
        <v>0</v>
      </c>
      <c r="M49" s="43">
        <f t="shared" si="15"/>
        <v>0</v>
      </c>
      <c r="N49" s="43">
        <f t="shared" si="15"/>
        <v>0</v>
      </c>
      <c r="O49" s="43">
        <f t="shared" si="15"/>
        <v>0</v>
      </c>
      <c r="P49" s="40"/>
    </row>
    <row r="50" spans="2:18" s="37" customFormat="1" x14ac:dyDescent="0.25">
      <c r="B50" s="44" t="s">
        <v>37</v>
      </c>
      <c r="C50" s="53">
        <v>0</v>
      </c>
      <c r="D50" s="53">
        <v>0</v>
      </c>
      <c r="E50" s="53">
        <v>0</v>
      </c>
      <c r="F50" s="53">
        <v>0</v>
      </c>
      <c r="G50" s="43">
        <f>IPMT($C$13,G46,$O$46,$G$47)</f>
        <v>-1783.6547808957741</v>
      </c>
      <c r="H50" s="43">
        <f t="shared" ref="H50:O50" si="16">IPMT($C$13,H46,$O$46,$G$47)</f>
        <v>-1685.9449048516994</v>
      </c>
      <c r="I50" s="43">
        <f t="shared" si="16"/>
        <v>-1571.661931618137</v>
      </c>
      <c r="J50" s="43">
        <f t="shared" si="16"/>
        <v>-1437.9948091134286</v>
      </c>
      <c r="K50" s="43">
        <f t="shared" si="16"/>
        <v>-1281.6556876051559</v>
      </c>
      <c r="L50" s="43">
        <f t="shared" si="16"/>
        <v>-1098.7990474981798</v>
      </c>
      <c r="M50" s="43">
        <f t="shared" si="16"/>
        <v>-884.92710995219011</v>
      </c>
      <c r="N50" s="43">
        <f t="shared" si="16"/>
        <v>-634.77920368575201</v>
      </c>
      <c r="O50" s="43">
        <f t="shared" si="16"/>
        <v>-342.20236668941976</v>
      </c>
      <c r="P50" s="40"/>
    </row>
    <row r="51" spans="2:18" s="37" customFormat="1" x14ac:dyDescent="0.25">
      <c r="B51" s="45" t="s">
        <v>38</v>
      </c>
      <c r="C51" s="54">
        <v>0</v>
      </c>
      <c r="D51" s="54">
        <v>0</v>
      </c>
      <c r="E51" s="54">
        <v>0</v>
      </c>
      <c r="F51" s="54">
        <v>0</v>
      </c>
      <c r="G51" s="46">
        <f>PPMT($C$13,G46,$O$46,$G$47)</f>
        <v>-576.06733173592761</v>
      </c>
      <c r="H51" s="46">
        <f t="shared" ref="H51:O51" si="17">PPMT($C$13,H46,$O$46,$G$47)</f>
        <v>-673.7772077800023</v>
      </c>
      <c r="I51" s="46">
        <f t="shared" si="17"/>
        <v>-788.06018101356472</v>
      </c>
      <c r="J51" s="46">
        <f t="shared" si="17"/>
        <v>-921.72730351827295</v>
      </c>
      <c r="K51" s="46">
        <f t="shared" si="17"/>
        <v>-1078.0664250265456</v>
      </c>
      <c r="L51" s="46">
        <f t="shared" si="17"/>
        <v>-1260.923065133522</v>
      </c>
      <c r="M51" s="46">
        <f t="shared" si="17"/>
        <v>-1474.7950026795118</v>
      </c>
      <c r="N51" s="46">
        <f t="shared" si="17"/>
        <v>-1724.94290894595</v>
      </c>
      <c r="O51" s="46">
        <f t="shared" si="17"/>
        <v>-2017.5197459422818</v>
      </c>
      <c r="P51" s="40"/>
    </row>
    <row r="52" spans="2:18" s="47" customFormat="1" ht="18.75" customHeight="1" x14ac:dyDescent="0.25">
      <c r="B52" s="48" t="s">
        <v>39</v>
      </c>
      <c r="C52" s="55">
        <f>SUM(C47:C51)</f>
        <v>2046.8269048721454</v>
      </c>
      <c r="D52" s="55">
        <f t="shared" ref="D52:F52" si="18">SUM(D47:D51)</f>
        <v>4440.8271211627089</v>
      </c>
      <c r="E52" s="55">
        <f t="shared" si="18"/>
        <v>7240.8865800045724</v>
      </c>
      <c r="F52" s="55">
        <f t="shared" si="18"/>
        <v>10515.879171775579</v>
      </c>
      <c r="G52" s="49">
        <f>G47+G51</f>
        <v>9939.8118400396525</v>
      </c>
      <c r="H52" s="49">
        <f t="shared" ref="H52:O52" si="19">H47+H51</f>
        <v>9266.0346322596506</v>
      </c>
      <c r="I52" s="49">
        <f t="shared" si="19"/>
        <v>8477.9744512460857</v>
      </c>
      <c r="J52" s="49">
        <f t="shared" si="19"/>
        <v>7556.2471477278123</v>
      </c>
      <c r="K52" s="49">
        <f t="shared" si="19"/>
        <v>6478.1807227012669</v>
      </c>
      <c r="L52" s="49">
        <f t="shared" si="19"/>
        <v>5217.2576575677449</v>
      </c>
      <c r="M52" s="49">
        <f t="shared" si="19"/>
        <v>3742.4626548882334</v>
      </c>
      <c r="N52" s="49">
        <f t="shared" si="19"/>
        <v>2017.5197459422834</v>
      </c>
      <c r="O52" s="49">
        <f t="shared" si="19"/>
        <v>0</v>
      </c>
      <c r="P52" s="50"/>
      <c r="Q52" s="37"/>
      <c r="R52" s="37"/>
    </row>
    <row r="53" spans="2:18" x14ac:dyDescent="0.25">
      <c r="Q53" s="37"/>
      <c r="R53" s="37"/>
    </row>
    <row r="54" spans="2:18" x14ac:dyDescent="0.25">
      <c r="Q54" s="37"/>
    </row>
    <row r="55" spans="2:18" x14ac:dyDescent="0.25">
      <c r="Q55" s="37"/>
    </row>
    <row r="56" spans="2:18" x14ac:dyDescent="0.25">
      <c r="Q56" s="37"/>
    </row>
  </sheetData>
  <mergeCells count="1">
    <mergeCell ref="C1:E1"/>
  </mergeCell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55"/>
  <sheetViews>
    <sheetView zoomScaleNormal="100" zoomScalePageLayoutView="125" workbookViewId="0">
      <selection activeCell="N16" sqref="N16"/>
    </sheetView>
  </sheetViews>
  <sheetFormatPr defaultColWidth="8.85546875" defaultRowHeight="15" x14ac:dyDescent="0.25"/>
  <cols>
    <col min="1" max="1" width="3.5703125" style="1" customWidth="1"/>
    <col min="2" max="2" width="31" style="1" bestFit="1" customWidth="1"/>
    <col min="3" max="3" width="12.42578125" style="1" bestFit="1" customWidth="1"/>
    <col min="4" max="4" width="12.42578125" style="1" customWidth="1"/>
    <col min="5" max="10" width="12.42578125" style="1" bestFit="1" customWidth="1"/>
    <col min="11" max="11" width="11.28515625" style="1" bestFit="1" customWidth="1"/>
    <col min="12" max="15" width="10.28515625" style="1" bestFit="1" customWidth="1"/>
    <col min="16" max="16384" width="8.85546875" style="1"/>
  </cols>
  <sheetData>
    <row r="1" spans="1:5" s="7" customFormat="1" x14ac:dyDescent="0.25">
      <c r="A1" s="7" t="s">
        <v>41</v>
      </c>
      <c r="C1" s="73" t="s">
        <v>7</v>
      </c>
      <c r="D1" s="73"/>
      <c r="E1" s="73"/>
    </row>
    <row r="2" spans="1:5" x14ac:dyDescent="0.25">
      <c r="B2" s="31" t="s">
        <v>43</v>
      </c>
    </row>
    <row r="4" spans="1:5" x14ac:dyDescent="0.25">
      <c r="B4" s="32" t="s">
        <v>20</v>
      </c>
    </row>
    <row r="6" spans="1:5" x14ac:dyDescent="0.25">
      <c r="B6" s="19" t="s">
        <v>10</v>
      </c>
      <c r="C6" s="20">
        <v>10000</v>
      </c>
    </row>
    <row r="7" spans="1:5" x14ac:dyDescent="0.25">
      <c r="B7" s="15" t="s">
        <v>18</v>
      </c>
      <c r="C7" s="16">
        <v>2800</v>
      </c>
    </row>
    <row r="8" spans="1:5" x14ac:dyDescent="0.25">
      <c r="B8" s="21" t="s">
        <v>19</v>
      </c>
      <c r="C8" s="22">
        <v>1500</v>
      </c>
    </row>
    <row r="9" spans="1:5" x14ac:dyDescent="0.25">
      <c r="C9" s="2"/>
    </row>
    <row r="10" spans="1:5" x14ac:dyDescent="0.25">
      <c r="B10" s="19" t="s">
        <v>21</v>
      </c>
      <c r="C10" s="24">
        <v>0.3</v>
      </c>
    </row>
    <row r="11" spans="1:5" x14ac:dyDescent="0.25">
      <c r="B11" s="15" t="s">
        <v>22</v>
      </c>
      <c r="C11" s="25">
        <f>1-C10</f>
        <v>0.7</v>
      </c>
    </row>
    <row r="12" spans="1:5" x14ac:dyDescent="0.25">
      <c r="B12" s="15" t="s">
        <v>23</v>
      </c>
      <c r="C12" s="25">
        <v>0.14000000000000001</v>
      </c>
    </row>
    <row r="13" spans="1:5" x14ac:dyDescent="0.25">
      <c r="B13" s="15" t="s">
        <v>24</v>
      </c>
      <c r="C13" s="34">
        <v>0.12</v>
      </c>
      <c r="D13" s="35"/>
    </row>
    <row r="14" spans="1:5" x14ac:dyDescent="0.25">
      <c r="B14" s="21" t="s">
        <v>25</v>
      </c>
      <c r="C14" s="28">
        <f>C10*C12+C11*C13</f>
        <v>0.126</v>
      </c>
      <c r="D14" s="23"/>
    </row>
    <row r="15" spans="1:5" x14ac:dyDescent="0.25">
      <c r="C15" s="2"/>
    </row>
    <row r="16" spans="1:5" x14ac:dyDescent="0.25">
      <c r="C16" s="2"/>
    </row>
    <row r="18" spans="2:15" x14ac:dyDescent="0.25">
      <c r="B18" s="6" t="s">
        <v>16</v>
      </c>
      <c r="C18" s="65">
        <v>0</v>
      </c>
      <c r="D18" s="65">
        <v>0</v>
      </c>
      <c r="E18" s="65">
        <v>0</v>
      </c>
      <c r="F18" s="65">
        <v>0</v>
      </c>
      <c r="G18" s="36">
        <v>1</v>
      </c>
      <c r="H18" s="36">
        <v>2</v>
      </c>
      <c r="I18" s="36">
        <v>3</v>
      </c>
      <c r="J18" s="36">
        <v>4</v>
      </c>
      <c r="K18" s="36">
        <v>5</v>
      </c>
      <c r="L18" s="36">
        <v>6</v>
      </c>
      <c r="M18" s="36">
        <v>7</v>
      </c>
      <c r="N18" s="36">
        <v>8</v>
      </c>
      <c r="O18" s="36">
        <v>9</v>
      </c>
    </row>
    <row r="19" spans="2:15" x14ac:dyDescent="0.25">
      <c r="B19" s="3"/>
      <c r="C19" s="66" t="s">
        <v>0</v>
      </c>
      <c r="D19" s="66" t="s">
        <v>1</v>
      </c>
      <c r="E19" s="66" t="s">
        <v>2</v>
      </c>
      <c r="F19" s="66" t="s">
        <v>3</v>
      </c>
      <c r="G19" s="4" t="s">
        <v>4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31</v>
      </c>
      <c r="N19" s="4" t="s">
        <v>32</v>
      </c>
      <c r="O19" s="4" t="s">
        <v>34</v>
      </c>
    </row>
    <row r="20" spans="2:15" x14ac:dyDescent="0.25">
      <c r="B20" s="1" t="s">
        <v>33</v>
      </c>
      <c r="C20" s="67">
        <f>-C6/4</f>
        <v>-2500</v>
      </c>
      <c r="D20" s="67">
        <f>C20</f>
        <v>-2500</v>
      </c>
      <c r="E20" s="67">
        <f>D20</f>
        <v>-2500</v>
      </c>
      <c r="F20" s="67">
        <f>E20</f>
        <v>-2500</v>
      </c>
      <c r="G20" s="17">
        <v>-500</v>
      </c>
      <c r="H20" s="17">
        <f>G20</f>
        <v>-500</v>
      </c>
      <c r="I20" s="17">
        <f t="shared" ref="I20:O20" si="0">H20</f>
        <v>-500</v>
      </c>
      <c r="J20" s="17">
        <f t="shared" si="0"/>
        <v>-500</v>
      </c>
      <c r="K20" s="17">
        <f t="shared" si="0"/>
        <v>-500</v>
      </c>
      <c r="L20" s="17">
        <f t="shared" si="0"/>
        <v>-500</v>
      </c>
      <c r="M20" s="17">
        <f t="shared" si="0"/>
        <v>-500</v>
      </c>
      <c r="N20" s="17">
        <f t="shared" si="0"/>
        <v>-500</v>
      </c>
      <c r="O20" s="17">
        <f t="shared" si="0"/>
        <v>-500</v>
      </c>
    </row>
    <row r="21" spans="2:15" x14ac:dyDescent="0.25">
      <c r="B21" s="1" t="s">
        <v>17</v>
      </c>
      <c r="C21" s="67">
        <v>0</v>
      </c>
      <c r="D21" s="67">
        <v>0</v>
      </c>
      <c r="E21" s="67">
        <f>D21</f>
        <v>0</v>
      </c>
      <c r="F21" s="67">
        <f t="shared" ref="F21:O21" si="1">E21</f>
        <v>0</v>
      </c>
      <c r="G21" s="17">
        <f>C7</f>
        <v>2800</v>
      </c>
      <c r="H21" s="17">
        <f>G21</f>
        <v>2800</v>
      </c>
      <c r="I21" s="17">
        <f t="shared" si="1"/>
        <v>2800</v>
      </c>
      <c r="J21" s="17">
        <f t="shared" si="1"/>
        <v>2800</v>
      </c>
      <c r="K21" s="17">
        <f t="shared" si="1"/>
        <v>2800</v>
      </c>
      <c r="L21" s="17">
        <f t="shared" si="1"/>
        <v>2800</v>
      </c>
      <c r="M21" s="17">
        <f t="shared" si="1"/>
        <v>2800</v>
      </c>
      <c r="N21" s="17">
        <f t="shared" si="1"/>
        <v>2800</v>
      </c>
      <c r="O21" s="17">
        <f t="shared" si="1"/>
        <v>2800</v>
      </c>
    </row>
    <row r="22" spans="2:15" x14ac:dyDescent="0.25">
      <c r="B22" s="1" t="s">
        <v>19</v>
      </c>
      <c r="C22" s="67">
        <v>0</v>
      </c>
      <c r="D22" s="67">
        <v>0</v>
      </c>
      <c r="E22" s="67">
        <v>0</v>
      </c>
      <c r="F22" s="6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f>C8</f>
        <v>1500</v>
      </c>
    </row>
    <row r="23" spans="2:15" x14ac:dyDescent="0.25">
      <c r="B23" s="5" t="s">
        <v>5</v>
      </c>
      <c r="C23" s="68">
        <f>SUM(C20:C22)</f>
        <v>-2500</v>
      </c>
      <c r="D23" s="68">
        <f t="shared" ref="D23:O23" si="2">SUM(D20:D22)</f>
        <v>-2500</v>
      </c>
      <c r="E23" s="68">
        <f t="shared" si="2"/>
        <v>-2500</v>
      </c>
      <c r="F23" s="68">
        <f>SUM(F20:F22)</f>
        <v>-2500</v>
      </c>
      <c r="G23" s="18">
        <f>SUM(G20:G22)</f>
        <v>2300</v>
      </c>
      <c r="H23" s="18">
        <f t="shared" si="2"/>
        <v>2300</v>
      </c>
      <c r="I23" s="18">
        <f t="shared" si="2"/>
        <v>2300</v>
      </c>
      <c r="J23" s="18">
        <f t="shared" si="2"/>
        <v>2300</v>
      </c>
      <c r="K23" s="18">
        <f t="shared" si="2"/>
        <v>2300</v>
      </c>
      <c r="L23" s="18">
        <f t="shared" si="2"/>
        <v>2300</v>
      </c>
      <c r="M23" s="18">
        <f t="shared" si="2"/>
        <v>2300</v>
      </c>
      <c r="N23" s="18">
        <f t="shared" si="2"/>
        <v>2300</v>
      </c>
      <c r="O23" s="18">
        <f t="shared" si="2"/>
        <v>3800</v>
      </c>
    </row>
    <row r="26" spans="2:15" x14ac:dyDescent="0.25">
      <c r="B26" s="3" t="s">
        <v>8</v>
      </c>
      <c r="C26" s="33">
        <f>IRR(C23:O23)</f>
        <v>0.13272382515814107</v>
      </c>
    </row>
    <row r="30" spans="2:15" x14ac:dyDescent="0.25">
      <c r="B30" s="58" t="s">
        <v>26</v>
      </c>
    </row>
    <row r="31" spans="2:15" x14ac:dyDescent="0.25">
      <c r="B31" s="19" t="s">
        <v>27</v>
      </c>
      <c r="C31" s="59">
        <f>C48</f>
        <v>1750</v>
      </c>
      <c r="D31" s="59">
        <f t="shared" ref="D31:O31" si="3">D48</f>
        <v>1750</v>
      </c>
      <c r="E31" s="59">
        <f t="shared" si="3"/>
        <v>1750</v>
      </c>
      <c r="F31" s="59">
        <f t="shared" si="3"/>
        <v>1750</v>
      </c>
      <c r="G31" s="60">
        <f t="shared" si="3"/>
        <v>0</v>
      </c>
      <c r="H31" s="60">
        <f t="shared" si="3"/>
        <v>0</v>
      </c>
      <c r="I31" s="60">
        <f t="shared" si="3"/>
        <v>0</v>
      </c>
      <c r="J31" s="60">
        <f t="shared" si="3"/>
        <v>0</v>
      </c>
      <c r="K31" s="60">
        <f t="shared" si="3"/>
        <v>0</v>
      </c>
      <c r="L31" s="60">
        <f t="shared" si="3"/>
        <v>0</v>
      </c>
      <c r="M31" s="60">
        <f t="shared" si="3"/>
        <v>0</v>
      </c>
      <c r="N31" s="60">
        <f t="shared" si="3"/>
        <v>0</v>
      </c>
      <c r="O31" s="60">
        <f t="shared" si="3"/>
        <v>0</v>
      </c>
    </row>
    <row r="32" spans="2:15" x14ac:dyDescent="0.25">
      <c r="B32" s="15" t="s">
        <v>21</v>
      </c>
      <c r="C32" s="61">
        <f>-C20-C31</f>
        <v>750</v>
      </c>
      <c r="D32" s="61">
        <f t="shared" ref="D32:F32" si="4">-D20-D31</f>
        <v>750</v>
      </c>
      <c r="E32" s="61">
        <f t="shared" si="4"/>
        <v>750</v>
      </c>
      <c r="F32" s="61">
        <f t="shared" si="4"/>
        <v>750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</row>
    <row r="33" spans="2:18" x14ac:dyDescent="0.25">
      <c r="B33" s="15" t="s">
        <v>37</v>
      </c>
      <c r="C33" s="61">
        <f>C49</f>
        <v>-210</v>
      </c>
      <c r="D33" s="61">
        <f t="shared" ref="D33:F33" si="5">D49</f>
        <v>-420</v>
      </c>
      <c r="E33" s="61">
        <f t="shared" si="5"/>
        <v>-630</v>
      </c>
      <c r="F33" s="61">
        <f t="shared" si="5"/>
        <v>-840</v>
      </c>
      <c r="G33" s="62">
        <f>G49</f>
        <v>-840</v>
      </c>
      <c r="H33" s="62">
        <f t="shared" ref="H33:O34" si="6">H49</f>
        <v>-783.14973343600502</v>
      </c>
      <c r="I33" s="62">
        <f t="shared" si="6"/>
        <v>-719.47743488433059</v>
      </c>
      <c r="J33" s="62">
        <f t="shared" si="6"/>
        <v>-648.1644605064555</v>
      </c>
      <c r="K33" s="62">
        <f t="shared" si="6"/>
        <v>-568.29392920323517</v>
      </c>
      <c r="L33" s="62">
        <f t="shared" si="6"/>
        <v>-478.83893414362853</v>
      </c>
      <c r="M33" s="62">
        <f t="shared" si="6"/>
        <v>-378.64933967686909</v>
      </c>
      <c r="N33" s="62">
        <f t="shared" si="6"/>
        <v>-266.4369938740985</v>
      </c>
      <c r="O33" s="62">
        <f t="shared" si="6"/>
        <v>-140.75916657499545</v>
      </c>
    </row>
    <row r="34" spans="2:18" x14ac:dyDescent="0.25">
      <c r="B34" s="21" t="s">
        <v>38</v>
      </c>
      <c r="C34" s="63">
        <v>0</v>
      </c>
      <c r="D34" s="63">
        <v>0</v>
      </c>
      <c r="E34" s="63">
        <v>0</v>
      </c>
      <c r="F34" s="63">
        <v>0</v>
      </c>
      <c r="G34" s="64">
        <f>G50</f>
        <v>-473.75222136662433</v>
      </c>
      <c r="H34" s="64">
        <f t="shared" si="6"/>
        <v>-530.60248793061919</v>
      </c>
      <c r="I34" s="64">
        <f t="shared" si="6"/>
        <v>-594.27478648229351</v>
      </c>
      <c r="J34" s="64">
        <f t="shared" si="6"/>
        <v>-665.58776086016871</v>
      </c>
      <c r="K34" s="64">
        <f t="shared" si="6"/>
        <v>-745.45829216338893</v>
      </c>
      <c r="L34" s="64">
        <f t="shared" si="6"/>
        <v>-834.91328722299568</v>
      </c>
      <c r="M34" s="64">
        <f t="shared" si="6"/>
        <v>-935.10288168975512</v>
      </c>
      <c r="N34" s="64">
        <f t="shared" si="6"/>
        <v>-1047.3152274925258</v>
      </c>
      <c r="O34" s="64">
        <f t="shared" si="6"/>
        <v>-1172.9930547916288</v>
      </c>
    </row>
    <row r="35" spans="2:18" x14ac:dyDescent="0.25">
      <c r="B35" s="3" t="s">
        <v>28</v>
      </c>
      <c r="C35" s="57">
        <f>SUM(C31:C34)+C23</f>
        <v>-210</v>
      </c>
      <c r="D35" s="57">
        <f t="shared" ref="D35:F35" si="7">SUM(D31:D34)+D23</f>
        <v>-420</v>
      </c>
      <c r="E35" s="57">
        <f t="shared" si="7"/>
        <v>-630</v>
      </c>
      <c r="F35" s="57">
        <f t="shared" si="7"/>
        <v>-840</v>
      </c>
      <c r="G35" s="26">
        <f>SUM(G31:G34)+G23</f>
        <v>986.24777863337567</v>
      </c>
      <c r="H35" s="26">
        <f t="shared" ref="H35:O35" si="8">SUM(H31:H34)+H23</f>
        <v>986.24777863337567</v>
      </c>
      <c r="I35" s="26">
        <f t="shared" si="8"/>
        <v>986.2477786333759</v>
      </c>
      <c r="J35" s="26">
        <f t="shared" si="8"/>
        <v>986.24777863337567</v>
      </c>
      <c r="K35" s="26">
        <f t="shared" si="8"/>
        <v>986.2477786333759</v>
      </c>
      <c r="L35" s="26">
        <f t="shared" si="8"/>
        <v>986.24777863337567</v>
      </c>
      <c r="M35" s="26">
        <f t="shared" si="8"/>
        <v>986.24777863337567</v>
      </c>
      <c r="N35" s="26">
        <f t="shared" si="8"/>
        <v>986.24777863337567</v>
      </c>
      <c r="O35" s="26">
        <f t="shared" si="8"/>
        <v>2486.2477786333757</v>
      </c>
    </row>
    <row r="37" spans="2:18" x14ac:dyDescent="0.25">
      <c r="B37" s="5" t="s">
        <v>29</v>
      </c>
      <c r="C37" s="18">
        <f>-C32+C35</f>
        <v>-960</v>
      </c>
      <c r="D37" s="18">
        <f t="shared" ref="D37:F37" si="9">-D32+D35</f>
        <v>-1170</v>
      </c>
      <c r="E37" s="18">
        <f t="shared" si="9"/>
        <v>-1380</v>
      </c>
      <c r="F37" s="18">
        <f t="shared" si="9"/>
        <v>-1590</v>
      </c>
      <c r="G37" s="18">
        <f>G35</f>
        <v>986.24777863337567</v>
      </c>
      <c r="H37" s="18">
        <f t="shared" ref="H37:O37" si="10">H35</f>
        <v>986.24777863337567</v>
      </c>
      <c r="I37" s="18">
        <f t="shared" si="10"/>
        <v>986.2477786333759</v>
      </c>
      <c r="J37" s="18">
        <f t="shared" si="10"/>
        <v>986.24777863337567</v>
      </c>
      <c r="K37" s="18">
        <f t="shared" si="10"/>
        <v>986.2477786333759</v>
      </c>
      <c r="L37" s="18">
        <f t="shared" si="10"/>
        <v>986.24777863337567</v>
      </c>
      <c r="M37" s="18">
        <f t="shared" si="10"/>
        <v>986.24777863337567</v>
      </c>
      <c r="N37" s="18">
        <f t="shared" si="10"/>
        <v>986.24777863337567</v>
      </c>
      <c r="O37" s="18">
        <f t="shared" si="10"/>
        <v>2486.2477786333757</v>
      </c>
    </row>
    <row r="38" spans="2:18" x14ac:dyDescent="0.25">
      <c r="D38" s="27"/>
      <c r="E38" s="27"/>
      <c r="F38" s="27"/>
      <c r="G38" s="27"/>
      <c r="H38" s="27"/>
      <c r="I38" s="27"/>
      <c r="J38" s="27"/>
      <c r="K38" s="27"/>
    </row>
    <row r="40" spans="2:18" x14ac:dyDescent="0.25">
      <c r="B40" s="3" t="s">
        <v>9</v>
      </c>
      <c r="C40" s="33">
        <f>IRR(C37:O37)</f>
        <v>0.11516809991143728</v>
      </c>
    </row>
    <row r="42" spans="2:18" x14ac:dyDescent="0.25">
      <c r="B42" s="29"/>
    </row>
    <row r="44" spans="2:18" x14ac:dyDescent="0.25">
      <c r="Q44" s="37"/>
      <c r="R44" s="37"/>
    </row>
    <row r="45" spans="2:18" s="37" customFormat="1" x14ac:dyDescent="0.25">
      <c r="B45" s="38" t="s">
        <v>30</v>
      </c>
    </row>
    <row r="46" spans="2:18" s="37" customFormat="1" x14ac:dyDescent="0.25">
      <c r="B46" s="51" t="s">
        <v>35</v>
      </c>
      <c r="C46" s="56">
        <v>0</v>
      </c>
      <c r="D46" s="56">
        <v>0</v>
      </c>
      <c r="E46" s="56">
        <v>0</v>
      </c>
      <c r="F46" s="56">
        <v>0</v>
      </c>
      <c r="G46" s="39">
        <v>1</v>
      </c>
      <c r="H46" s="39">
        <v>2</v>
      </c>
      <c r="I46" s="39">
        <v>3</v>
      </c>
      <c r="J46" s="39">
        <v>4</v>
      </c>
      <c r="K46" s="39">
        <v>5</v>
      </c>
      <c r="L46" s="39">
        <v>6</v>
      </c>
      <c r="M46" s="39">
        <v>7</v>
      </c>
      <c r="N46" s="39">
        <v>8</v>
      </c>
      <c r="O46" s="39">
        <v>9</v>
      </c>
    </row>
    <row r="47" spans="2:18" s="37" customFormat="1" x14ac:dyDescent="0.25">
      <c r="B47" s="41" t="s">
        <v>36</v>
      </c>
      <c r="C47" s="52">
        <v>0</v>
      </c>
      <c r="D47" s="52">
        <f>C51</f>
        <v>1750</v>
      </c>
      <c r="E47" s="52">
        <f t="shared" ref="E47:O47" si="11">D51</f>
        <v>3500</v>
      </c>
      <c r="F47" s="52">
        <f t="shared" si="11"/>
        <v>5250</v>
      </c>
      <c r="G47" s="42">
        <f t="shared" si="11"/>
        <v>7000</v>
      </c>
      <c r="H47" s="42">
        <f t="shared" si="11"/>
        <v>6526.2477786333757</v>
      </c>
      <c r="I47" s="42">
        <f t="shared" si="11"/>
        <v>5995.645290702756</v>
      </c>
      <c r="J47" s="42">
        <f t="shared" si="11"/>
        <v>5401.3705042204629</v>
      </c>
      <c r="K47" s="42">
        <f t="shared" si="11"/>
        <v>4735.7827433602943</v>
      </c>
      <c r="L47" s="42">
        <f t="shared" si="11"/>
        <v>3990.3244511969051</v>
      </c>
      <c r="M47" s="42">
        <f t="shared" si="11"/>
        <v>3155.4111639739094</v>
      </c>
      <c r="N47" s="42">
        <f t="shared" si="11"/>
        <v>2220.3082822841543</v>
      </c>
      <c r="O47" s="42">
        <f t="shared" si="11"/>
        <v>1172.9930547916285</v>
      </c>
      <c r="P47" s="40"/>
    </row>
    <row r="48" spans="2:18" s="37" customFormat="1" x14ac:dyDescent="0.25">
      <c r="B48" s="44" t="s">
        <v>27</v>
      </c>
      <c r="C48" s="53">
        <f>$C$6*$C$11/4</f>
        <v>1750</v>
      </c>
      <c r="D48" s="53">
        <f t="shared" ref="D48:F48" si="12">$C$6*$C$11/4</f>
        <v>1750</v>
      </c>
      <c r="E48" s="53">
        <f t="shared" si="12"/>
        <v>1750</v>
      </c>
      <c r="F48" s="53">
        <f t="shared" si="12"/>
        <v>1750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0"/>
    </row>
    <row r="49" spans="2:18" s="37" customFormat="1" x14ac:dyDescent="0.25">
      <c r="B49" s="44" t="s">
        <v>37</v>
      </c>
      <c r="C49" s="53">
        <f>IPMT($C$13,1,1,C48)</f>
        <v>-210</v>
      </c>
      <c r="D49" s="53">
        <f>IPMT($C$13,1,1,(D48+D47))</f>
        <v>-420</v>
      </c>
      <c r="E49" s="53">
        <f>IPMT($C$13,1,1,(E48+E47))</f>
        <v>-630</v>
      </c>
      <c r="F49" s="53">
        <f>IPMT($C$13,1,1,(F48+F47))</f>
        <v>-840</v>
      </c>
      <c r="G49" s="43">
        <f t="shared" ref="G49:O49" si="13">IPMT($C$13,G46,$O$46,$G$47)</f>
        <v>-840</v>
      </c>
      <c r="H49" s="43">
        <f t="shared" si="13"/>
        <v>-783.14973343600502</v>
      </c>
      <c r="I49" s="43">
        <f t="shared" si="13"/>
        <v>-719.47743488433059</v>
      </c>
      <c r="J49" s="43">
        <f t="shared" si="13"/>
        <v>-648.1644605064555</v>
      </c>
      <c r="K49" s="43">
        <f t="shared" si="13"/>
        <v>-568.29392920323517</v>
      </c>
      <c r="L49" s="43">
        <f t="shared" si="13"/>
        <v>-478.83893414362853</v>
      </c>
      <c r="M49" s="43">
        <f t="shared" si="13"/>
        <v>-378.64933967686909</v>
      </c>
      <c r="N49" s="43">
        <f t="shared" si="13"/>
        <v>-266.4369938740985</v>
      </c>
      <c r="O49" s="43">
        <f t="shared" si="13"/>
        <v>-140.75916657499545</v>
      </c>
      <c r="P49" s="40"/>
    </row>
    <row r="50" spans="2:18" s="37" customFormat="1" x14ac:dyDescent="0.25">
      <c r="B50" s="45" t="s">
        <v>38</v>
      </c>
      <c r="C50" s="54">
        <v>0</v>
      </c>
      <c r="D50" s="54">
        <v>0</v>
      </c>
      <c r="E50" s="54">
        <v>0</v>
      </c>
      <c r="F50" s="54">
        <v>0</v>
      </c>
      <c r="G50" s="46">
        <f t="shared" ref="G50:O50" si="14">PPMT($C$13,G46,$O$46,$G$47)</f>
        <v>-473.75222136662433</v>
      </c>
      <c r="H50" s="46">
        <f t="shared" si="14"/>
        <v>-530.60248793061919</v>
      </c>
      <c r="I50" s="46">
        <f t="shared" si="14"/>
        <v>-594.27478648229351</v>
      </c>
      <c r="J50" s="46">
        <f t="shared" si="14"/>
        <v>-665.58776086016871</v>
      </c>
      <c r="K50" s="46">
        <f t="shared" si="14"/>
        <v>-745.45829216338893</v>
      </c>
      <c r="L50" s="46">
        <f t="shared" si="14"/>
        <v>-834.91328722299568</v>
      </c>
      <c r="M50" s="46">
        <f t="shared" si="14"/>
        <v>-935.10288168975512</v>
      </c>
      <c r="N50" s="46">
        <f t="shared" si="14"/>
        <v>-1047.3152274925258</v>
      </c>
      <c r="O50" s="46">
        <f t="shared" si="14"/>
        <v>-1172.9930547916288</v>
      </c>
      <c r="P50" s="40"/>
    </row>
    <row r="51" spans="2:18" s="47" customFormat="1" ht="18.75" customHeight="1" x14ac:dyDescent="0.25">
      <c r="B51" s="48" t="s">
        <v>39</v>
      </c>
      <c r="C51" s="55">
        <f>SUM(C47:C48)</f>
        <v>1750</v>
      </c>
      <c r="D51" s="55">
        <f>SUM(D47:D48)</f>
        <v>3500</v>
      </c>
      <c r="E51" s="55">
        <f>SUM(E47:E48)</f>
        <v>5250</v>
      </c>
      <c r="F51" s="55">
        <f>SUM(F47:F48)</f>
        <v>7000</v>
      </c>
      <c r="G51" s="49">
        <f t="shared" ref="G51:O51" si="15">G47+G50</f>
        <v>6526.2477786333757</v>
      </c>
      <c r="H51" s="49">
        <f t="shared" si="15"/>
        <v>5995.645290702756</v>
      </c>
      <c r="I51" s="49">
        <f t="shared" si="15"/>
        <v>5401.3705042204629</v>
      </c>
      <c r="J51" s="49">
        <f t="shared" si="15"/>
        <v>4735.7827433602943</v>
      </c>
      <c r="K51" s="49">
        <f t="shared" si="15"/>
        <v>3990.3244511969051</v>
      </c>
      <c r="L51" s="49">
        <f t="shared" si="15"/>
        <v>3155.4111639739094</v>
      </c>
      <c r="M51" s="49">
        <f t="shared" si="15"/>
        <v>2220.3082822841543</v>
      </c>
      <c r="N51" s="49">
        <f t="shared" si="15"/>
        <v>1172.9930547916285</v>
      </c>
      <c r="O51" s="49">
        <f t="shared" si="15"/>
        <v>0</v>
      </c>
      <c r="P51" s="50"/>
      <c r="Q51" s="37"/>
      <c r="R51" s="37"/>
    </row>
    <row r="52" spans="2:18" x14ac:dyDescent="0.25">
      <c r="Q52" s="37"/>
      <c r="R52" s="37"/>
    </row>
    <row r="53" spans="2:18" x14ac:dyDescent="0.25">
      <c r="Q53" s="37"/>
    </row>
    <row r="54" spans="2:18" x14ac:dyDescent="0.25">
      <c r="Q54" s="37"/>
    </row>
    <row r="55" spans="2:18" x14ac:dyDescent="0.25">
      <c r="Q55" s="37"/>
    </row>
  </sheetData>
  <mergeCells count="1">
    <mergeCell ref="C1:E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D37"/>
  <sheetViews>
    <sheetView zoomScale="70" zoomScaleNormal="70" workbookViewId="0">
      <selection activeCell="AB3" sqref="AB3"/>
    </sheetView>
  </sheetViews>
  <sheetFormatPr defaultColWidth="8.85546875" defaultRowHeight="14.25" x14ac:dyDescent="0.2"/>
  <cols>
    <col min="1" max="1" width="8.85546875" style="9"/>
    <col min="2" max="2" width="13.140625" style="9" bestFit="1" customWidth="1"/>
    <col min="3" max="3" width="23.42578125" style="13" bestFit="1" customWidth="1"/>
    <col min="4" max="4" width="10.85546875" style="9" bestFit="1" customWidth="1"/>
    <col min="5" max="16384" width="8.85546875" style="9"/>
  </cols>
  <sheetData>
    <row r="1" spans="1:4" s="8" customFormat="1" ht="15" x14ac:dyDescent="0.25">
      <c r="A1" s="7" t="s">
        <v>41</v>
      </c>
      <c r="C1" s="12" t="s">
        <v>7</v>
      </c>
    </row>
    <row r="3" spans="1:4" s="10" customFormat="1" ht="15" x14ac:dyDescent="0.2">
      <c r="C3" s="14"/>
    </row>
    <row r="4" spans="1:4" s="10" customFormat="1" ht="15" x14ac:dyDescent="0.2">
      <c r="B4" s="74" t="s">
        <v>6</v>
      </c>
      <c r="C4" s="74"/>
      <c r="D4" s="74"/>
    </row>
    <row r="5" spans="1:4" s="10" customFormat="1" ht="15" x14ac:dyDescent="0.2">
      <c r="A5" s="70"/>
      <c r="B5" s="11" t="s">
        <v>8</v>
      </c>
      <c r="C5" s="30" t="s">
        <v>24</v>
      </c>
      <c r="D5" s="11" t="s">
        <v>9</v>
      </c>
    </row>
    <row r="6" spans="1:4" s="10" customFormat="1" ht="15" x14ac:dyDescent="0.2">
      <c r="A6" s="70"/>
      <c r="B6" s="71">
        <v>0.16961537421265449</v>
      </c>
      <c r="C6" s="72">
        <v>7.0000000000000007E-2</v>
      </c>
      <c r="D6" s="71">
        <v>0.30526849107777276</v>
      </c>
    </row>
    <row r="7" spans="1:4" s="10" customFormat="1" ht="15" x14ac:dyDescent="0.2">
      <c r="A7" s="70"/>
      <c r="B7" s="71">
        <v>0.16961537421265449</v>
      </c>
      <c r="C7" s="72">
        <v>0.08</v>
      </c>
      <c r="D7" s="71">
        <v>0.29151734871030399</v>
      </c>
    </row>
    <row r="8" spans="1:4" s="10" customFormat="1" ht="15" x14ac:dyDescent="0.2">
      <c r="A8" s="70"/>
      <c r="B8" s="71">
        <v>0.16961537421265449</v>
      </c>
      <c r="C8" s="72">
        <v>0.09</v>
      </c>
      <c r="D8" s="71">
        <v>0.27654979669918833</v>
      </c>
    </row>
    <row r="9" spans="1:4" s="10" customFormat="1" ht="15" x14ac:dyDescent="0.2">
      <c r="A9" s="70"/>
      <c r="B9" s="71">
        <v>0.16961537421265449</v>
      </c>
      <c r="C9" s="72">
        <v>0.1</v>
      </c>
      <c r="D9" s="71">
        <v>0.2602128921601492</v>
      </c>
    </row>
    <row r="10" spans="1:4" s="10" customFormat="1" ht="15" x14ac:dyDescent="0.2">
      <c r="A10" s="70"/>
      <c r="B10" s="71">
        <v>0.16961537421265449</v>
      </c>
      <c r="C10" s="72">
        <v>0.11</v>
      </c>
      <c r="D10" s="71">
        <v>0.24232119141481112</v>
      </c>
    </row>
    <row r="11" spans="1:4" s="10" customFormat="1" ht="15" x14ac:dyDescent="0.2">
      <c r="A11" s="70"/>
      <c r="B11" s="71">
        <v>0.16961537421265449</v>
      </c>
      <c r="C11" s="72">
        <v>0.12</v>
      </c>
      <c r="D11" s="71">
        <v>0.22264646398746257</v>
      </c>
    </row>
    <row r="12" spans="1:4" s="10" customFormat="1" ht="15" x14ac:dyDescent="0.2">
      <c r="A12" s="70"/>
      <c r="B12" s="71">
        <v>0.16961537421265449</v>
      </c>
      <c r="C12" s="72">
        <v>0.13</v>
      </c>
      <c r="D12" s="71">
        <v>0.20090305221307214</v>
      </c>
    </row>
    <row r="13" spans="1:4" s="10" customFormat="1" ht="15" x14ac:dyDescent="0.2">
      <c r="A13" s="70"/>
      <c r="B13" s="71">
        <v>0.16961537421265449</v>
      </c>
      <c r="C13" s="72">
        <v>0.14000000000000001</v>
      </c>
      <c r="D13" s="71">
        <v>0.17672655128874903</v>
      </c>
    </row>
    <row r="14" spans="1:4" s="10" customFormat="1" ht="15" x14ac:dyDescent="0.2">
      <c r="A14" s="70"/>
      <c r="B14" s="71">
        <v>0.16961537421265449</v>
      </c>
      <c r="C14" s="72">
        <v>0.15</v>
      </c>
      <c r="D14" s="71">
        <v>0.14964201015397616</v>
      </c>
    </row>
    <row r="15" spans="1:4" s="10" customFormat="1" ht="15" x14ac:dyDescent="0.2">
      <c r="A15" s="70"/>
      <c r="B15" s="71">
        <f>'Example 1'!C26</f>
        <v>0.16961537421265449</v>
      </c>
      <c r="C15" s="72">
        <v>0.16</v>
      </c>
      <c r="D15" s="71">
        <v>0.11901537796671358</v>
      </c>
    </row>
    <row r="16" spans="1:4" s="10" customFormat="1" ht="15" x14ac:dyDescent="0.2">
      <c r="A16" s="70"/>
      <c r="B16" s="71">
        <v>0.16961537421265449</v>
      </c>
      <c r="C16" s="72">
        <v>0.17</v>
      </c>
      <c r="D16" s="71">
        <v>8.3977949688421205E-2</v>
      </c>
    </row>
    <row r="17" spans="1:4" s="10" customFormat="1" ht="15" x14ac:dyDescent="0.2">
      <c r="A17" s="70"/>
      <c r="B17" s="71">
        <v>0.16961537421265449</v>
      </c>
      <c r="C17" s="72">
        <v>0.18</v>
      </c>
      <c r="D17" s="71">
        <v>4.3308298065475093E-2</v>
      </c>
    </row>
    <row r="18" spans="1:4" s="10" customFormat="1" ht="15" x14ac:dyDescent="0.2">
      <c r="A18" s="70"/>
      <c r="B18" s="71">
        <v>0.16961537421265449</v>
      </c>
      <c r="C18" s="72">
        <v>0.19</v>
      </c>
      <c r="D18" s="71">
        <v>-4.7449855483051584E-3</v>
      </c>
    </row>
    <row r="19" spans="1:4" s="10" customFormat="1" ht="15" x14ac:dyDescent="0.2">
      <c r="A19" s="70"/>
      <c r="B19" s="71">
        <v>0.16961537421265449</v>
      </c>
      <c r="C19" s="72">
        <v>0.2</v>
      </c>
      <c r="D19" s="71">
        <v>-6.2682012405867793E-2</v>
      </c>
    </row>
    <row r="20" spans="1:4" s="10" customFormat="1" ht="15" x14ac:dyDescent="0.2">
      <c r="B20" s="71">
        <v>0.16961537421265449</v>
      </c>
      <c r="C20" s="72">
        <v>0.21</v>
      </c>
      <c r="D20" s="71">
        <v>-0.13379377016021232</v>
      </c>
    </row>
    <row r="21" spans="1:4" s="10" customFormat="1" ht="15" x14ac:dyDescent="0.2"/>
    <row r="22" spans="1:4" s="10" customFormat="1" ht="15" x14ac:dyDescent="0.2"/>
    <row r="23" spans="1:4" s="10" customFormat="1" ht="15" x14ac:dyDescent="0.2"/>
    <row r="24" spans="1:4" s="10" customFormat="1" ht="15" x14ac:dyDescent="0.2"/>
    <row r="25" spans="1:4" s="10" customFormat="1" ht="15" x14ac:dyDescent="0.2"/>
    <row r="26" spans="1:4" s="10" customFormat="1" ht="15" x14ac:dyDescent="0.2"/>
    <row r="27" spans="1:4" s="10" customFormat="1" ht="15" x14ac:dyDescent="0.2">
      <c r="A27" s="14"/>
    </row>
    <row r="28" spans="1:4" s="10" customFormat="1" ht="15" x14ac:dyDescent="0.2">
      <c r="A28" s="14"/>
    </row>
    <row r="29" spans="1:4" s="10" customFormat="1" ht="15" x14ac:dyDescent="0.2">
      <c r="A29" s="14"/>
      <c r="B29" s="14"/>
      <c r="C29" s="14"/>
      <c r="D29" s="14"/>
    </row>
    <row r="30" spans="1:4" s="10" customFormat="1" ht="15" x14ac:dyDescent="0.2">
      <c r="A30" s="14"/>
      <c r="B30" s="14"/>
      <c r="C30" s="14"/>
      <c r="D30" s="14"/>
    </row>
    <row r="31" spans="1:4" s="10" customFormat="1" ht="15" x14ac:dyDescent="0.2">
      <c r="A31" s="14"/>
      <c r="B31" s="14"/>
      <c r="C31" s="14"/>
      <c r="D31" s="14"/>
    </row>
    <row r="32" spans="1:4" s="10" customFormat="1" ht="15" x14ac:dyDescent="0.2">
      <c r="A32" s="14"/>
      <c r="B32" s="14"/>
      <c r="C32" s="14"/>
      <c r="D32" s="14"/>
    </row>
    <row r="33" spans="1:4" s="10" customFormat="1" ht="15" x14ac:dyDescent="0.2">
      <c r="A33" s="14"/>
      <c r="B33" s="14"/>
      <c r="C33" s="14"/>
      <c r="D33" s="14"/>
    </row>
    <row r="34" spans="1:4" s="10" customFormat="1" ht="15" x14ac:dyDescent="0.2">
      <c r="C34" s="14"/>
    </row>
    <row r="35" spans="1:4" s="10" customFormat="1" ht="15" x14ac:dyDescent="0.2">
      <c r="C35" s="14"/>
    </row>
    <row r="36" spans="1:4" s="10" customFormat="1" ht="15" x14ac:dyDescent="0.2">
      <c r="C36" s="14"/>
    </row>
    <row r="37" spans="1:4" s="10" customFormat="1" ht="15" x14ac:dyDescent="0.2">
      <c r="C37" s="14"/>
    </row>
  </sheetData>
  <mergeCells count="1">
    <mergeCell ref="B4:D4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Relationship IRR-Debt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</dc:creator>
  <cp:lastModifiedBy>Naiyer Jawaid</cp:lastModifiedBy>
  <dcterms:created xsi:type="dcterms:W3CDTF">2012-09-17T09:51:47Z</dcterms:created>
  <dcterms:modified xsi:type="dcterms:W3CDTF">2014-11-13T05:06:12Z</dcterms:modified>
</cp:coreProperties>
</file>