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Case 1" sheetId="1" r:id="rId1"/>
    <sheet name="Graph" sheetId="4" r:id="rId2"/>
  </sheets>
  <definedNames>
    <definedName name="_xlnm.Print_Area" localSheetId="0">'Case 1'!$B$5:$H$39</definedName>
  </definedNames>
  <calcPr calcId="145621"/>
</workbook>
</file>

<file path=xl/calcChain.xml><?xml version="1.0" encoding="utf-8"?>
<calcChain xmlns="http://schemas.openxmlformats.org/spreadsheetml/2006/main">
  <c r="D29" i="1" l="1"/>
  <c r="E29" i="1"/>
  <c r="F29" i="1"/>
  <c r="G29" i="1"/>
  <c r="C29" i="1"/>
  <c r="C30" i="1"/>
  <c r="C36" i="1" s="1"/>
  <c r="D23" i="1"/>
  <c r="E23" i="1"/>
  <c r="F23" i="1"/>
  <c r="G23" i="1"/>
  <c r="C23" i="1"/>
  <c r="F21" i="1"/>
  <c r="G21" i="1"/>
  <c r="H21" i="1"/>
  <c r="E21" i="1"/>
  <c r="D21" i="1"/>
  <c r="C20" i="1"/>
  <c r="C15" i="1"/>
  <c r="C7" i="1"/>
  <c r="H22" i="1" s="1"/>
  <c r="H23" i="1" s="1"/>
  <c r="H29" i="1" l="1"/>
  <c r="C25" i="1"/>
  <c r="C31" i="1"/>
  <c r="E33" i="1" l="1"/>
  <c r="F32" i="1"/>
  <c r="H33" i="1"/>
  <c r="D33" i="1"/>
  <c r="E32" i="1"/>
  <c r="E34" i="1" s="1"/>
  <c r="E36" i="1" s="1"/>
  <c r="G33" i="1"/>
  <c r="H32" i="1"/>
  <c r="H34" i="1" s="1"/>
  <c r="H36" i="1" s="1"/>
  <c r="D32" i="1"/>
  <c r="F33" i="1"/>
  <c r="G32" i="1"/>
  <c r="G34" i="1" s="1"/>
  <c r="G36" i="1" s="1"/>
  <c r="C34" i="1"/>
  <c r="F34" i="1" l="1"/>
  <c r="F36" i="1" s="1"/>
  <c r="D34" i="1"/>
  <c r="D36" i="1" s="1"/>
  <c r="C38" i="1" s="1"/>
</calcChain>
</file>

<file path=xl/sharedStrings.xml><?xml version="1.0" encoding="utf-8"?>
<sst xmlns="http://schemas.openxmlformats.org/spreadsheetml/2006/main" count="47" uniqueCount="42">
  <si>
    <t xml:space="preserve">© Naiyer Jawaid </t>
  </si>
  <si>
    <t>Purchase Value</t>
  </si>
  <si>
    <t>Exit Value</t>
  </si>
  <si>
    <t>Holding Period</t>
  </si>
  <si>
    <t>5 Years</t>
  </si>
  <si>
    <t>Rental Income</t>
  </si>
  <si>
    <t>Annual Rental Income</t>
  </si>
  <si>
    <t>Capital Structure</t>
  </si>
  <si>
    <t>Capital Appreciation / Depreciation</t>
  </si>
  <si>
    <t>Equity</t>
  </si>
  <si>
    <t>Debt</t>
  </si>
  <si>
    <t>Contribution</t>
  </si>
  <si>
    <t>Cost</t>
  </si>
  <si>
    <t>Source</t>
  </si>
  <si>
    <t>Acquisition Cost</t>
  </si>
  <si>
    <t>Year 0</t>
  </si>
  <si>
    <t>Year 1</t>
  </si>
  <si>
    <t>Year 2</t>
  </si>
  <si>
    <t>Year 3</t>
  </si>
  <si>
    <t>Year 4</t>
  </si>
  <si>
    <t>Year 5</t>
  </si>
  <si>
    <t>Exit Proceed</t>
  </si>
  <si>
    <t>Net Project Cash Flow</t>
  </si>
  <si>
    <t>Project IRR</t>
  </si>
  <si>
    <t>Project Cash Flow</t>
  </si>
  <si>
    <t>Financing Cash Flow</t>
  </si>
  <si>
    <t>Equity Contribution</t>
  </si>
  <si>
    <t>Loan Drawdown</t>
  </si>
  <si>
    <t>Interest Payment</t>
  </si>
  <si>
    <t>Principal Payment</t>
  </si>
  <si>
    <t>Net Cash Flow After Financing</t>
  </si>
  <si>
    <t>Equity IRR</t>
  </si>
  <si>
    <t>Project Free Cash Flow</t>
  </si>
  <si>
    <t>Equity Cash Flow</t>
  </si>
  <si>
    <t>Appreciation / Depreciation</t>
  </si>
  <si>
    <t>80%:20%</t>
  </si>
  <si>
    <t>60%:40%</t>
  </si>
  <si>
    <t>100%:0%</t>
  </si>
  <si>
    <t>Equity:Debt</t>
  </si>
  <si>
    <t>Equity IRR*</t>
  </si>
  <si>
    <t>* Equity IRR will be same as project IRR.</t>
  </si>
  <si>
    <t>Use of Debt Financing in Real Estate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</si>
</sst>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4F612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F612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3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4" xfId="0" applyFill="1" applyBorder="1"/>
    <xf numFmtId="165" fontId="0" fillId="2" borderId="5" xfId="2" applyNumberFormat="1" applyFont="1" applyFill="1" applyBorder="1" applyAlignment="1">
      <alignment horizontal="center" vertical="center"/>
    </xf>
    <xf numFmtId="0" fontId="0" fillId="2" borderId="6" xfId="0" applyFill="1" applyBorder="1"/>
    <xf numFmtId="165" fontId="0" fillId="2" borderId="7" xfId="2" applyNumberFormat="1" applyFont="1" applyFill="1" applyBorder="1" applyAlignment="1">
      <alignment horizontal="center" vertical="center"/>
    </xf>
    <xf numFmtId="165" fontId="0" fillId="2" borderId="8" xfId="2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0" fillId="4" borderId="9" xfId="0" applyFill="1" applyBorder="1"/>
    <xf numFmtId="164" fontId="0" fillId="2" borderId="9" xfId="1" applyNumberFormat="1" applyFont="1" applyFill="1" applyBorder="1"/>
    <xf numFmtId="164" fontId="0" fillId="4" borderId="9" xfId="1" applyNumberFormat="1" applyFont="1" applyFill="1" applyBorder="1"/>
    <xf numFmtId="0" fontId="0" fillId="5" borderId="9" xfId="0" applyFill="1" applyBorder="1" applyAlignment="1">
      <alignment horizontal="center"/>
    </xf>
    <xf numFmtId="0" fontId="0" fillId="2" borderId="10" xfId="0" applyFill="1" applyBorder="1"/>
    <xf numFmtId="165" fontId="0" fillId="2" borderId="11" xfId="0" applyNumberFormat="1" applyFill="1" applyBorder="1" applyAlignment="1">
      <alignment horizontal="center" vertical="center"/>
    </xf>
    <xf numFmtId="0" fontId="2" fillId="5" borderId="9" xfId="0" applyFont="1" applyFill="1" applyBorder="1"/>
    <xf numFmtId="0" fontId="0" fillId="2" borderId="1" xfId="0" applyFill="1" applyBorder="1" applyAlignment="1">
      <alignment vertical="center"/>
    </xf>
    <xf numFmtId="5" fontId="0" fillId="2" borderId="3" xfId="1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5" fontId="0" fillId="2" borderId="5" xfId="1" applyNumberFormat="1" applyFont="1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5" fontId="0" fillId="2" borderId="8" xfId="1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center" vertical="center"/>
    </xf>
    <xf numFmtId="164" fontId="0" fillId="2" borderId="0" xfId="0" applyNumberFormat="1" applyFill="1"/>
    <xf numFmtId="9" fontId="3" fillId="2" borderId="5" xfId="0" applyNumberFormat="1" applyFont="1" applyFill="1" applyBorder="1" applyAlignment="1">
      <alignment vertical="center"/>
    </xf>
    <xf numFmtId="0" fontId="4" fillId="2" borderId="0" xfId="0" applyFont="1" applyFill="1"/>
    <xf numFmtId="10" fontId="0" fillId="2" borderId="12" xfId="2" applyNumberFormat="1" applyFont="1" applyFill="1" applyBorder="1" applyAlignment="1">
      <alignment horizontal="center" vertical="center"/>
    </xf>
    <xf numFmtId="10" fontId="0" fillId="2" borderId="13" xfId="2" applyNumberFormat="1" applyFont="1" applyFill="1" applyBorder="1" applyAlignment="1">
      <alignment horizontal="center" vertical="center"/>
    </xf>
    <xf numFmtId="10" fontId="0" fillId="2" borderId="14" xfId="2" applyNumberFormat="1" applyFont="1" applyFill="1" applyBorder="1" applyAlignment="1">
      <alignment horizontal="center" vertical="center"/>
    </xf>
    <xf numFmtId="10" fontId="0" fillId="2" borderId="15" xfId="2" applyNumberFormat="1" applyFont="1" applyFill="1" applyBorder="1" applyAlignment="1">
      <alignment horizontal="center" vertical="center"/>
    </xf>
    <xf numFmtId="10" fontId="0" fillId="2" borderId="16" xfId="2" applyNumberFormat="1" applyFont="1" applyFill="1" applyBorder="1" applyAlignment="1">
      <alignment horizontal="center" vertical="center"/>
    </xf>
    <xf numFmtId="10" fontId="0" fillId="2" borderId="17" xfId="2" applyNumberFormat="1" applyFont="1" applyFill="1" applyBorder="1" applyAlignment="1">
      <alignment horizontal="center" vertical="center"/>
    </xf>
    <xf numFmtId="10" fontId="0" fillId="2" borderId="18" xfId="2" applyNumberFormat="1" applyFont="1" applyFill="1" applyBorder="1" applyAlignment="1">
      <alignment horizontal="center" vertical="center"/>
    </xf>
    <xf numFmtId="10" fontId="0" fillId="2" borderId="19" xfId="2" applyNumberFormat="1" applyFont="1" applyFill="1" applyBorder="1" applyAlignment="1">
      <alignment horizontal="center" vertical="center"/>
    </xf>
    <xf numFmtId="10" fontId="0" fillId="2" borderId="20" xfId="2" applyNumberFormat="1" applyFont="1" applyFill="1" applyBorder="1" applyAlignment="1">
      <alignment horizontal="center" vertical="center"/>
    </xf>
    <xf numFmtId="10" fontId="0" fillId="2" borderId="21" xfId="2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top"/>
    </xf>
    <xf numFmtId="9" fontId="5" fillId="2" borderId="5" xfId="0" applyNumberFormat="1" applyFont="1" applyFill="1" applyBorder="1" applyAlignment="1">
      <alignment horizontal="center" vertical="top"/>
    </xf>
    <xf numFmtId="9" fontId="5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0" fillId="2" borderId="0" xfId="2" applyFont="1" applyFill="1"/>
    <xf numFmtId="0" fontId="6" fillId="6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Appreciation Vs. Equity Return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985745252210321E-2"/>
          <c:y val="9.8600021218788775E-2"/>
          <c:w val="0.80689142453603091"/>
          <c:h val="0.86601036030425893"/>
        </c:manualLayout>
      </c:layout>
      <c:lineChart>
        <c:grouping val="standard"/>
        <c:varyColors val="0"/>
        <c:ser>
          <c:idx val="1"/>
          <c:order val="0"/>
          <c:tx>
            <c:strRef>
              <c:f>Graph!$C$6</c:f>
              <c:strCache>
                <c:ptCount val="1"/>
                <c:pt idx="0">
                  <c:v>100%:0%</c:v>
                </c:pt>
              </c:strCache>
            </c:strRef>
          </c:tx>
          <c:spPr>
            <a:ln w="15875">
              <a:solidFill>
                <a:srgbClr val="4F6128"/>
              </a:solidFill>
            </a:ln>
          </c:spPr>
          <c:marker>
            <c:symbol val="none"/>
          </c:marker>
          <c:cat>
            <c:numRef>
              <c:f>Graph!$B$7:$B$23</c:f>
              <c:numCache>
                <c:formatCode>0.00%</c:formatCode>
                <c:ptCount val="17"/>
                <c:pt idx="0">
                  <c:v>-0.4</c:v>
                </c:pt>
                <c:pt idx="1">
                  <c:v>-0.35</c:v>
                </c:pt>
                <c:pt idx="2">
                  <c:v>-0.3</c:v>
                </c:pt>
                <c:pt idx="3">
                  <c:v>-0.25</c:v>
                </c:pt>
                <c:pt idx="4">
                  <c:v>-0.2</c:v>
                </c:pt>
                <c:pt idx="5">
                  <c:v>-0.15</c:v>
                </c:pt>
                <c:pt idx="6">
                  <c:v>-0.1</c:v>
                </c:pt>
                <c:pt idx="7">
                  <c:v>-0.05</c:v>
                </c:pt>
                <c:pt idx="8">
                  <c:v>0</c:v>
                </c:pt>
                <c:pt idx="9">
                  <c:v>0.05</c:v>
                </c:pt>
                <c:pt idx="10">
                  <c:v>0.1</c:v>
                </c:pt>
                <c:pt idx="11">
                  <c:v>0.15</c:v>
                </c:pt>
                <c:pt idx="12">
                  <c:v>0.2</c:v>
                </c:pt>
                <c:pt idx="13">
                  <c:v>0.25</c:v>
                </c:pt>
                <c:pt idx="14">
                  <c:v>0.3</c:v>
                </c:pt>
                <c:pt idx="15">
                  <c:v>0.35</c:v>
                </c:pt>
                <c:pt idx="16">
                  <c:v>0.4</c:v>
                </c:pt>
              </c:numCache>
            </c:numRef>
          </c:cat>
          <c:val>
            <c:numRef>
              <c:f>Graph!$C$7:$C$23</c:f>
              <c:numCache>
                <c:formatCode>0.00%</c:formatCode>
                <c:ptCount val="17"/>
                <c:pt idx="0">
                  <c:v>-1.1932042077629879E-2</c:v>
                </c:pt>
                <c:pt idx="1">
                  <c:v>4.4408920985006262E-16</c:v>
                </c:pt>
                <c:pt idx="2">
                  <c:v>1.1346181284047629E-2</c:v>
                </c:pt>
                <c:pt idx="3">
                  <c:v>2.2168226538375357E-2</c:v>
                </c:pt>
                <c:pt idx="4">
                  <c:v>3.2518248187199061E-2</c:v>
                </c:pt>
                <c:pt idx="5">
                  <c:v>4.2440677593959641E-2</c:v>
                </c:pt>
                <c:pt idx="6">
                  <c:v>5.1973729700498739E-2</c:v>
                </c:pt>
                <c:pt idx="7">
                  <c:v>6.1150530964217298E-2</c:v>
                </c:pt>
                <c:pt idx="8">
                  <c:v>7.0000000000000062E-2</c:v>
                </c:pt>
                <c:pt idx="9">
                  <c:v>7.8547543683365362E-2</c:v>
                </c:pt>
                <c:pt idx="10">
                  <c:v>8.6815613559481974E-2</c:v>
                </c:pt>
                <c:pt idx="11">
                  <c:v>9.4824155124605625E-2</c:v>
                </c:pt>
                <c:pt idx="12">
                  <c:v>0.10259097397878825</c:v>
                </c:pt>
                <c:pt idx="13">
                  <c:v>0.11013203677265504</c:v>
                </c:pt>
                <c:pt idx="14">
                  <c:v>0.11746172049783365</c:v>
                </c:pt>
                <c:pt idx="15">
                  <c:v>0.12459302048011311</c:v>
                </c:pt>
                <c:pt idx="16">
                  <c:v>0.13153772507758599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Graph!$D$6</c:f>
              <c:strCache>
                <c:ptCount val="1"/>
                <c:pt idx="0">
                  <c:v>80%:20%</c:v>
                </c:pt>
              </c:strCache>
            </c:strRef>
          </c:tx>
          <c:spPr>
            <a:ln w="15875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Graph!$B$7:$B$23</c:f>
              <c:numCache>
                <c:formatCode>0.00%</c:formatCode>
                <c:ptCount val="17"/>
                <c:pt idx="0">
                  <c:v>-0.4</c:v>
                </c:pt>
                <c:pt idx="1">
                  <c:v>-0.35</c:v>
                </c:pt>
                <c:pt idx="2">
                  <c:v>-0.3</c:v>
                </c:pt>
                <c:pt idx="3">
                  <c:v>-0.25</c:v>
                </c:pt>
                <c:pt idx="4">
                  <c:v>-0.2</c:v>
                </c:pt>
                <c:pt idx="5">
                  <c:v>-0.15</c:v>
                </c:pt>
                <c:pt idx="6">
                  <c:v>-0.1</c:v>
                </c:pt>
                <c:pt idx="7">
                  <c:v>-0.05</c:v>
                </c:pt>
                <c:pt idx="8">
                  <c:v>0</c:v>
                </c:pt>
                <c:pt idx="9">
                  <c:v>0.05</c:v>
                </c:pt>
                <c:pt idx="10">
                  <c:v>0.1</c:v>
                </c:pt>
                <c:pt idx="11">
                  <c:v>0.15</c:v>
                </c:pt>
                <c:pt idx="12">
                  <c:v>0.2</c:v>
                </c:pt>
                <c:pt idx="13">
                  <c:v>0.25</c:v>
                </c:pt>
                <c:pt idx="14">
                  <c:v>0.3</c:v>
                </c:pt>
                <c:pt idx="15">
                  <c:v>0.35</c:v>
                </c:pt>
                <c:pt idx="16">
                  <c:v>0.4</c:v>
                </c:pt>
              </c:numCache>
            </c:numRef>
          </c:cat>
          <c:val>
            <c:numRef>
              <c:f>Graph!$D$7:$D$23</c:f>
              <c:numCache>
                <c:formatCode>0.00%</c:formatCode>
                <c:ptCount val="17"/>
                <c:pt idx="0">
                  <c:v>-2.4343419726993276E-2</c:v>
                </c:pt>
                <c:pt idx="1">
                  <c:v>-1.0115473568238609E-2</c:v>
                </c:pt>
                <c:pt idx="2">
                  <c:v>3.3161589042032258E-3</c:v>
                </c:pt>
                <c:pt idx="3">
                  <c:v>1.6045656522703622E-2</c:v>
                </c:pt>
                <c:pt idx="4">
                  <c:v>2.8150899892202652E-2</c:v>
                </c:pt>
                <c:pt idx="5">
                  <c:v>3.9697082084199087E-2</c:v>
                </c:pt>
                <c:pt idx="6">
                  <c:v>5.0739363507229962E-2</c:v>
                </c:pt>
                <c:pt idx="7">
                  <c:v>6.1324860961609495E-2</c:v>
                </c:pt>
                <c:pt idx="8">
                  <c:v>7.1494162784894177E-2</c:v>
                </c:pt>
                <c:pt idx="9">
                  <c:v>8.1282500174794325E-2</c:v>
                </c:pt>
                <c:pt idx="10">
                  <c:v>9.0720664777879323E-2</c:v>
                </c:pt>
                <c:pt idx="11">
                  <c:v>9.9835736137905418E-2</c:v>
                </c:pt>
                <c:pt idx="12">
                  <c:v>0.10865166467450371</c:v>
                </c:pt>
                <c:pt idx="13">
                  <c:v>0.11718974350626254</c:v>
                </c:pt>
                <c:pt idx="14">
                  <c:v>0.12546899376531195</c:v>
                </c:pt>
                <c:pt idx="15">
                  <c:v>0.13350648187584468</c:v>
                </c:pt>
                <c:pt idx="16">
                  <c:v>0.14131758280634976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Graph!$E$6</c:f>
              <c:strCache>
                <c:ptCount val="1"/>
                <c:pt idx="0">
                  <c:v>60%:40%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Graph!$B$7:$B$23</c:f>
              <c:numCache>
                <c:formatCode>0.00%</c:formatCode>
                <c:ptCount val="17"/>
                <c:pt idx="0">
                  <c:v>-0.4</c:v>
                </c:pt>
                <c:pt idx="1">
                  <c:v>-0.35</c:v>
                </c:pt>
                <c:pt idx="2">
                  <c:v>-0.3</c:v>
                </c:pt>
                <c:pt idx="3">
                  <c:v>-0.25</c:v>
                </c:pt>
                <c:pt idx="4">
                  <c:v>-0.2</c:v>
                </c:pt>
                <c:pt idx="5">
                  <c:v>-0.15</c:v>
                </c:pt>
                <c:pt idx="6">
                  <c:v>-0.1</c:v>
                </c:pt>
                <c:pt idx="7">
                  <c:v>-0.05</c:v>
                </c:pt>
                <c:pt idx="8">
                  <c:v>0</c:v>
                </c:pt>
                <c:pt idx="9">
                  <c:v>0.05</c:v>
                </c:pt>
                <c:pt idx="10">
                  <c:v>0.1</c:v>
                </c:pt>
                <c:pt idx="11">
                  <c:v>0.15</c:v>
                </c:pt>
                <c:pt idx="12">
                  <c:v>0.2</c:v>
                </c:pt>
                <c:pt idx="13">
                  <c:v>0.25</c:v>
                </c:pt>
                <c:pt idx="14">
                  <c:v>0.3</c:v>
                </c:pt>
                <c:pt idx="15">
                  <c:v>0.35</c:v>
                </c:pt>
                <c:pt idx="16">
                  <c:v>0.4</c:v>
                </c:pt>
              </c:numCache>
            </c:numRef>
          </c:cat>
          <c:val>
            <c:numRef>
              <c:f>Graph!$E$7:$E$23</c:f>
              <c:numCache>
                <c:formatCode>0.00%</c:formatCode>
                <c:ptCount val="17"/>
                <c:pt idx="0">
                  <c:v>-4.1597600287459624E-2</c:v>
                </c:pt>
                <c:pt idx="1">
                  <c:v>-2.4107737329500667E-2</c:v>
                </c:pt>
                <c:pt idx="2">
                  <c:v>-7.7439876960224696E-3</c:v>
                </c:pt>
                <c:pt idx="3">
                  <c:v>7.6438365202911029E-3</c:v>
                </c:pt>
                <c:pt idx="4">
                  <c:v>2.2176981263376083E-2</c:v>
                </c:pt>
                <c:pt idx="5">
                  <c:v>3.5954823368482547E-2</c:v>
                </c:pt>
                <c:pt idx="6">
                  <c:v>4.9059893575407187E-2</c:v>
                </c:pt>
                <c:pt idx="7">
                  <c:v>6.1561526342453599E-2</c:v>
                </c:pt>
                <c:pt idx="8">
                  <c:v>7.3518565419369741E-2</c:v>
                </c:pt>
                <c:pt idx="9">
                  <c:v>8.4981405116721476E-2</c:v>
                </c:pt>
                <c:pt idx="10">
                  <c:v>9.5993554671830461E-2</c:v>
                </c:pt>
                <c:pt idx="11">
                  <c:v>0.1065928540272234</c:v>
                </c:pt>
                <c:pt idx="12">
                  <c:v>0.11681243066887226</c:v>
                </c:pt>
                <c:pt idx="13">
                  <c:v>0.12668146129892999</c:v>
                </c:pt>
                <c:pt idx="14">
                  <c:v>0.13622578445916766</c:v>
                </c:pt>
                <c:pt idx="15">
                  <c:v>0.14546839795031818</c:v>
                </c:pt>
                <c:pt idx="16">
                  <c:v>0.15442986622488286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6880"/>
        <c:axId val="90748416"/>
      </c:lineChart>
      <c:catAx>
        <c:axId val="90746880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90748416"/>
        <c:crosses val="autoZero"/>
        <c:auto val="1"/>
        <c:lblAlgn val="ctr"/>
        <c:lblOffset val="100"/>
        <c:noMultiLvlLbl val="0"/>
      </c:catAx>
      <c:valAx>
        <c:axId val="90748416"/>
        <c:scaling>
          <c:orientation val="minMax"/>
          <c:max val="0.2"/>
          <c:min val="-5.000000000000001E-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074688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514351</xdr:colOff>
      <xdr:row>4</xdr:row>
      <xdr:rowOff>0</xdr:rowOff>
    </xdr:from>
    <xdr:to>
      <xdr:col>25</xdr:col>
      <xdr:colOff>180975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52389</xdr:colOff>
      <xdr:row>14</xdr:row>
      <xdr:rowOff>147638</xdr:rowOff>
    </xdr:from>
    <xdr:to>
      <xdr:col>7</xdr:col>
      <xdr:colOff>319089</xdr:colOff>
      <xdr:row>18</xdr:row>
      <xdr:rowOff>176213</xdr:rowOff>
    </xdr:to>
    <xdr:sp macro="" textlink="">
      <xdr:nvSpPr>
        <xdr:cNvPr id="8" name="TextBox 7"/>
        <xdr:cNvSpPr txBox="1"/>
      </xdr:nvSpPr>
      <xdr:spPr>
        <a:xfrm rot="16200000">
          <a:off x="5210176" y="3076576"/>
          <a:ext cx="7905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Equity IRR</a:t>
          </a:r>
        </a:p>
      </xdr:txBody>
    </xdr:sp>
    <xdr:clientData/>
  </xdr:twoCellAnchor>
  <xdr:twoCellAnchor>
    <xdr:from>
      <xdr:col>14</xdr:col>
      <xdr:colOff>57149</xdr:colOff>
      <xdr:row>29</xdr:row>
      <xdr:rowOff>28575</xdr:rowOff>
    </xdr:from>
    <xdr:to>
      <xdr:col>17</xdr:col>
      <xdr:colOff>133350</xdr:colOff>
      <xdr:row>30</xdr:row>
      <xdr:rowOff>104775</xdr:rowOff>
    </xdr:to>
    <xdr:sp macro="" textlink="">
      <xdr:nvSpPr>
        <xdr:cNvPr id="9" name="TextBox 8"/>
        <xdr:cNvSpPr txBox="1"/>
      </xdr:nvSpPr>
      <xdr:spPr>
        <a:xfrm>
          <a:off x="9744074" y="5553075"/>
          <a:ext cx="1905001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Appreciation / Depreciation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8"/>
  <sheetViews>
    <sheetView tabSelected="1" topLeftCell="A13" zoomScaleNormal="100" workbookViewId="0">
      <selection activeCell="B46" sqref="B46"/>
    </sheetView>
  </sheetViews>
  <sheetFormatPr defaultRowHeight="15" x14ac:dyDescent="0.25"/>
  <cols>
    <col min="1" max="1" width="6.7109375" style="1" customWidth="1"/>
    <col min="2" max="2" width="32.28515625" style="1" bestFit="1" customWidth="1"/>
    <col min="3" max="3" width="12.28515625" style="1" bestFit="1" customWidth="1"/>
    <col min="4" max="7" width="11.28515625" style="1" bestFit="1" customWidth="1"/>
    <col min="8" max="8" width="11.5703125" style="1" bestFit="1" customWidth="1"/>
    <col min="9" max="9" width="9.140625" style="1"/>
    <col min="10" max="10" width="11.28515625" style="1" bestFit="1" customWidth="1"/>
    <col min="11" max="16384" width="9.140625" style="1"/>
  </cols>
  <sheetData>
    <row r="1" spans="2:8" x14ac:dyDescent="0.25">
      <c r="B1" s="30" t="s">
        <v>0</v>
      </c>
    </row>
    <row r="2" spans="2:8" ht="18.75" x14ac:dyDescent="0.25">
      <c r="B2" s="51" t="s">
        <v>41</v>
      </c>
      <c r="C2" s="51"/>
      <c r="D2" s="51"/>
      <c r="E2" s="51"/>
      <c r="F2" s="51"/>
      <c r="G2" s="51"/>
      <c r="H2" s="51"/>
    </row>
    <row r="5" spans="2:8" s="2" customFormat="1" ht="19.5" customHeight="1" x14ac:dyDescent="0.25">
      <c r="B5" s="20" t="s">
        <v>1</v>
      </c>
      <c r="C5" s="21">
        <v>10000000</v>
      </c>
    </row>
    <row r="6" spans="2:8" s="2" customFormat="1" ht="19.5" customHeight="1" x14ac:dyDescent="0.25">
      <c r="B6" s="22" t="s">
        <v>8</v>
      </c>
      <c r="C6" s="29">
        <v>0.4</v>
      </c>
    </row>
    <row r="7" spans="2:8" s="2" customFormat="1" ht="19.5" customHeight="1" x14ac:dyDescent="0.25">
      <c r="B7" s="22" t="s">
        <v>2</v>
      </c>
      <c r="C7" s="23">
        <f>C5*(1+C6)</f>
        <v>14000000</v>
      </c>
    </row>
    <row r="8" spans="2:8" s="2" customFormat="1" ht="19.5" customHeight="1" x14ac:dyDescent="0.25">
      <c r="B8" s="22" t="s">
        <v>3</v>
      </c>
      <c r="C8" s="24" t="s">
        <v>4</v>
      </c>
    </row>
    <row r="9" spans="2:8" s="2" customFormat="1" ht="19.5" customHeight="1" x14ac:dyDescent="0.25">
      <c r="B9" s="25" t="s">
        <v>6</v>
      </c>
      <c r="C9" s="26">
        <v>700000.00000000012</v>
      </c>
    </row>
    <row r="12" spans="2:8" x14ac:dyDescent="0.25">
      <c r="B12" s="3" t="s">
        <v>7</v>
      </c>
    </row>
    <row r="13" spans="2:8" x14ac:dyDescent="0.25">
      <c r="B13" s="4" t="s">
        <v>13</v>
      </c>
      <c r="C13" s="5" t="s">
        <v>11</v>
      </c>
      <c r="D13" s="6" t="s">
        <v>12</v>
      </c>
    </row>
    <row r="14" spans="2:8" x14ac:dyDescent="0.25">
      <c r="B14" s="7" t="s">
        <v>9</v>
      </c>
      <c r="C14" s="27">
        <v>0.6</v>
      </c>
      <c r="D14" s="8">
        <v>0.14000000000000001</v>
      </c>
    </row>
    <row r="15" spans="2:8" x14ac:dyDescent="0.25">
      <c r="B15" s="9" t="s">
        <v>10</v>
      </c>
      <c r="C15" s="10">
        <f>1-C14</f>
        <v>0.4</v>
      </c>
      <c r="D15" s="11">
        <v>0.06</v>
      </c>
    </row>
    <row r="19" spans="2:10" x14ac:dyDescent="0.25">
      <c r="B19" s="19" t="s">
        <v>24</v>
      </c>
      <c r="C19" s="16" t="s">
        <v>15</v>
      </c>
      <c r="D19" s="16" t="s">
        <v>16</v>
      </c>
      <c r="E19" s="16" t="s">
        <v>17</v>
      </c>
      <c r="F19" s="16" t="s">
        <v>18</v>
      </c>
      <c r="G19" s="16" t="s">
        <v>19</v>
      </c>
      <c r="H19" s="16" t="s">
        <v>20</v>
      </c>
    </row>
    <row r="20" spans="2:10" x14ac:dyDescent="0.25">
      <c r="B20" s="12" t="s">
        <v>14</v>
      </c>
      <c r="C20" s="14">
        <f>-C5</f>
        <v>-10000000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2:10" x14ac:dyDescent="0.25">
      <c r="B21" s="12" t="s">
        <v>5</v>
      </c>
      <c r="C21" s="14">
        <v>0</v>
      </c>
      <c r="D21" s="14">
        <f>C9</f>
        <v>700000.00000000012</v>
      </c>
      <c r="E21" s="14">
        <f>D21</f>
        <v>700000.00000000012</v>
      </c>
      <c r="F21" s="14">
        <f t="shared" ref="F21:H21" si="0">E21</f>
        <v>700000.00000000012</v>
      </c>
      <c r="G21" s="14">
        <f t="shared" si="0"/>
        <v>700000.00000000012</v>
      </c>
      <c r="H21" s="14">
        <f t="shared" si="0"/>
        <v>700000.00000000012</v>
      </c>
    </row>
    <row r="22" spans="2:10" x14ac:dyDescent="0.25">
      <c r="B22" s="12" t="s">
        <v>21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f>C7</f>
        <v>14000000</v>
      </c>
    </row>
    <row r="23" spans="2:10" x14ac:dyDescent="0.25">
      <c r="B23" s="13" t="s">
        <v>22</v>
      </c>
      <c r="C23" s="15">
        <f>SUM(C20:C22)</f>
        <v>-10000000</v>
      </c>
      <c r="D23" s="15">
        <f t="shared" ref="D23:H23" si="1">SUM(D20:D22)</f>
        <v>700000.00000000012</v>
      </c>
      <c r="E23" s="15">
        <f t="shared" si="1"/>
        <v>700000.00000000012</v>
      </c>
      <c r="F23" s="15">
        <f t="shared" si="1"/>
        <v>700000.00000000012</v>
      </c>
      <c r="G23" s="15">
        <f t="shared" si="1"/>
        <v>700000.00000000012</v>
      </c>
      <c r="H23" s="15">
        <f t="shared" si="1"/>
        <v>14700000</v>
      </c>
    </row>
    <row r="24" spans="2:10" x14ac:dyDescent="0.25">
      <c r="J24" s="50"/>
    </row>
    <row r="25" spans="2:10" x14ac:dyDescent="0.25">
      <c r="B25" s="17" t="s">
        <v>23</v>
      </c>
      <c r="C25" s="18">
        <f>IRR(C23:H23)</f>
        <v>0.13153772507758599</v>
      </c>
    </row>
    <row r="28" spans="2:10" x14ac:dyDescent="0.25">
      <c r="B28" s="19" t="s">
        <v>25</v>
      </c>
    </row>
    <row r="29" spans="2:10" x14ac:dyDescent="0.25">
      <c r="B29" s="12" t="s">
        <v>32</v>
      </c>
      <c r="C29" s="14">
        <f>C23</f>
        <v>-10000000</v>
      </c>
      <c r="D29" s="14">
        <f t="shared" ref="D29:H29" si="2">D23</f>
        <v>700000.00000000012</v>
      </c>
      <c r="E29" s="14">
        <f t="shared" si="2"/>
        <v>700000.00000000012</v>
      </c>
      <c r="F29" s="14">
        <f t="shared" si="2"/>
        <v>700000.00000000012</v>
      </c>
      <c r="G29" s="14">
        <f t="shared" si="2"/>
        <v>700000.00000000012</v>
      </c>
      <c r="H29" s="14">
        <f t="shared" si="2"/>
        <v>14700000</v>
      </c>
    </row>
    <row r="30" spans="2:10" x14ac:dyDescent="0.25">
      <c r="B30" s="12" t="s">
        <v>26</v>
      </c>
      <c r="C30" s="14">
        <f>C14*C5</f>
        <v>6000000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2:10" x14ac:dyDescent="0.25">
      <c r="B31" s="12" t="s">
        <v>27</v>
      </c>
      <c r="C31" s="14">
        <f>C30-C5</f>
        <v>-4000000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10" x14ac:dyDescent="0.25">
      <c r="B32" s="12" t="s">
        <v>28</v>
      </c>
      <c r="C32" s="14">
        <v>0</v>
      </c>
      <c r="D32" s="14">
        <f>-IPMT($D$15,1,5,$C$31)</f>
        <v>-240000</v>
      </c>
      <c r="E32" s="14">
        <f>-IPMT($D$15,2,5,$C$31)</f>
        <v>-197424.86389651446</v>
      </c>
      <c r="F32" s="14">
        <f>-IPMT($D$15,3,5,$C$31)</f>
        <v>-152295.2196268198</v>
      </c>
      <c r="G32" s="14">
        <f>-IPMT($D$15,4,5,$C$31)</f>
        <v>-104457.79670094352</v>
      </c>
      <c r="H32" s="14">
        <f>-IPMT($D$15,5,5,$C$31)</f>
        <v>-53750.12839951463</v>
      </c>
      <c r="J32" s="28"/>
    </row>
    <row r="33" spans="2:10" x14ac:dyDescent="0.25">
      <c r="B33" s="12" t="s">
        <v>29</v>
      </c>
      <c r="C33" s="14">
        <v>0</v>
      </c>
      <c r="D33" s="14">
        <f>-PPMT($D$15,1,5,$C$31)</f>
        <v>-709585.60172475851</v>
      </c>
      <c r="E33" s="14">
        <f>-PPMT($D$15,2,5,$C$31)</f>
        <v>-752160.73782824399</v>
      </c>
      <c r="F33" s="14">
        <f>-PPMT($D$15,3,5,$C$31)</f>
        <v>-797290.38209793856</v>
      </c>
      <c r="G33" s="14">
        <f>-PPMT($D$15,4,5,$C$31)</f>
        <v>-845127.8050238149</v>
      </c>
      <c r="H33" s="14">
        <f>-PPMT($D$15,5,5,$C$31)</f>
        <v>-895835.4733252438</v>
      </c>
      <c r="J33" s="28"/>
    </row>
    <row r="34" spans="2:10" x14ac:dyDescent="0.25">
      <c r="B34" s="13" t="s">
        <v>30</v>
      </c>
      <c r="C34" s="15">
        <f>SUM(C29:C33)</f>
        <v>-8000000</v>
      </c>
      <c r="D34" s="15">
        <f>SUM(D29:D33)</f>
        <v>-249585.60172475839</v>
      </c>
      <c r="E34" s="15">
        <f t="shared" ref="E34:H34" si="3">SUM(E29:E33)</f>
        <v>-249585.60172475834</v>
      </c>
      <c r="F34" s="15">
        <f t="shared" si="3"/>
        <v>-249585.60172475828</v>
      </c>
      <c r="G34" s="15">
        <f t="shared" si="3"/>
        <v>-249585.60172475828</v>
      </c>
      <c r="H34" s="15">
        <f t="shared" si="3"/>
        <v>13750414.398275241</v>
      </c>
    </row>
    <row r="36" spans="2:10" x14ac:dyDescent="0.25">
      <c r="B36" s="13" t="s">
        <v>33</v>
      </c>
      <c r="C36" s="15">
        <f>-C30</f>
        <v>-6000000</v>
      </c>
      <c r="D36" s="15">
        <f>D34</f>
        <v>-249585.60172475839</v>
      </c>
      <c r="E36" s="15">
        <f t="shared" ref="E36:H36" si="4">E34</f>
        <v>-249585.60172475834</v>
      </c>
      <c r="F36" s="15">
        <f t="shared" si="4"/>
        <v>-249585.60172475828</v>
      </c>
      <c r="G36" s="15">
        <f t="shared" si="4"/>
        <v>-249585.60172475828</v>
      </c>
      <c r="H36" s="15">
        <f t="shared" si="4"/>
        <v>13750414.398275241</v>
      </c>
    </row>
    <row r="38" spans="2:10" x14ac:dyDescent="0.25">
      <c r="B38" s="17" t="s">
        <v>31</v>
      </c>
      <c r="C38" s="18">
        <f>IRR(C36:H36)</f>
        <v>0.15442986622488286</v>
      </c>
    </row>
  </sheetData>
  <mergeCells count="1">
    <mergeCell ref="B2:H2"/>
  </mergeCells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workbookViewId="0">
      <selection activeCell="F27" sqref="F27"/>
    </sheetView>
  </sheetViews>
  <sheetFormatPr defaultRowHeight="15" x14ac:dyDescent="0.25"/>
  <cols>
    <col min="1" max="1" width="5.85546875" style="1" customWidth="1"/>
    <col min="2" max="2" width="20.28515625" style="1" customWidth="1"/>
    <col min="3" max="5" width="12.28515625" style="1" customWidth="1"/>
    <col min="6" max="16384" width="9.140625" style="1"/>
  </cols>
  <sheetData>
    <row r="1" spans="1:5" x14ac:dyDescent="0.25">
      <c r="A1" s="30" t="s">
        <v>0</v>
      </c>
    </row>
    <row r="4" spans="1:5" x14ac:dyDescent="0.25">
      <c r="B4" s="52" t="s">
        <v>34</v>
      </c>
      <c r="C4" s="42" t="s">
        <v>39</v>
      </c>
      <c r="D4" s="43" t="s">
        <v>31</v>
      </c>
      <c r="E4" s="44" t="s">
        <v>31</v>
      </c>
    </row>
    <row r="5" spans="1:5" x14ac:dyDescent="0.25">
      <c r="B5" s="53"/>
      <c r="C5" s="45" t="s">
        <v>38</v>
      </c>
      <c r="D5" s="41" t="s">
        <v>38</v>
      </c>
      <c r="E5" s="46" t="s">
        <v>38</v>
      </c>
    </row>
    <row r="6" spans="1:5" x14ac:dyDescent="0.25">
      <c r="B6" s="54"/>
      <c r="C6" s="47" t="s">
        <v>37</v>
      </c>
      <c r="D6" s="48" t="s">
        <v>35</v>
      </c>
      <c r="E6" s="49" t="s">
        <v>36</v>
      </c>
    </row>
    <row r="7" spans="1:5" x14ac:dyDescent="0.25">
      <c r="B7" s="33">
        <v>-0.4</v>
      </c>
      <c r="C7" s="32">
        <v>-1.1932042077629879E-2</v>
      </c>
      <c r="D7" s="32">
        <v>-2.4343419726993276E-2</v>
      </c>
      <c r="E7" s="35">
        <v>-4.1597600287459624E-2</v>
      </c>
    </row>
    <row r="8" spans="1:5" x14ac:dyDescent="0.25">
      <c r="B8" s="34">
        <v>-0.35</v>
      </c>
      <c r="C8" s="32">
        <v>4.4408920985006262E-16</v>
      </c>
      <c r="D8" s="32">
        <v>-1.0115473568238609E-2</v>
      </c>
      <c r="E8" s="35">
        <v>-2.4107737329500667E-2</v>
      </c>
    </row>
    <row r="9" spans="1:5" x14ac:dyDescent="0.25">
      <c r="B9" s="34">
        <v>-0.3</v>
      </c>
      <c r="C9" s="32">
        <v>1.1346181284047629E-2</v>
      </c>
      <c r="D9" s="32">
        <v>3.3161589042032258E-3</v>
      </c>
      <c r="E9" s="35">
        <v>-7.7439876960224696E-3</v>
      </c>
    </row>
    <row r="10" spans="1:5" x14ac:dyDescent="0.25">
      <c r="B10" s="36">
        <v>-0.25</v>
      </c>
      <c r="C10" s="31">
        <v>2.2168226538375357E-2</v>
      </c>
      <c r="D10" s="31">
        <v>1.6045656522703622E-2</v>
      </c>
      <c r="E10" s="37">
        <v>7.6438365202911029E-3</v>
      </c>
    </row>
    <row r="11" spans="1:5" x14ac:dyDescent="0.25">
      <c r="B11" s="36">
        <v>-0.2</v>
      </c>
      <c r="C11" s="31">
        <v>3.2518248187199061E-2</v>
      </c>
      <c r="D11" s="31">
        <v>2.8150899892202652E-2</v>
      </c>
      <c r="E11" s="37">
        <v>2.2176981263376083E-2</v>
      </c>
    </row>
    <row r="12" spans="1:5" x14ac:dyDescent="0.25">
      <c r="B12" s="36">
        <v>-0.15</v>
      </c>
      <c r="C12" s="31">
        <v>4.2440677593959641E-2</v>
      </c>
      <c r="D12" s="31">
        <v>3.9697082084199087E-2</v>
      </c>
      <c r="E12" s="37">
        <v>3.5954823368482547E-2</v>
      </c>
    </row>
    <row r="13" spans="1:5" x14ac:dyDescent="0.25">
      <c r="B13" s="36">
        <v>-0.1</v>
      </c>
      <c r="C13" s="31">
        <v>5.1973729700498739E-2</v>
      </c>
      <c r="D13" s="31">
        <v>5.0739363507229962E-2</v>
      </c>
      <c r="E13" s="37">
        <v>4.9059893575407187E-2</v>
      </c>
    </row>
    <row r="14" spans="1:5" x14ac:dyDescent="0.25">
      <c r="B14" s="36">
        <v>-0.05</v>
      </c>
      <c r="C14" s="31">
        <v>6.1150530964217298E-2</v>
      </c>
      <c r="D14" s="31">
        <v>6.1324860961609495E-2</v>
      </c>
      <c r="E14" s="37">
        <v>6.1561526342453599E-2</v>
      </c>
    </row>
    <row r="15" spans="1:5" x14ac:dyDescent="0.25">
      <c r="B15" s="36">
        <v>0</v>
      </c>
      <c r="C15" s="31">
        <v>7.0000000000000062E-2</v>
      </c>
      <c r="D15" s="31">
        <v>7.1494162784894177E-2</v>
      </c>
      <c r="E15" s="37">
        <v>7.3518565419369741E-2</v>
      </c>
    </row>
    <row r="16" spans="1:5" x14ac:dyDescent="0.25">
      <c r="B16" s="36">
        <v>0.05</v>
      </c>
      <c r="C16" s="31">
        <v>7.8547543683365362E-2</v>
      </c>
      <c r="D16" s="31">
        <v>8.1282500174794325E-2</v>
      </c>
      <c r="E16" s="37">
        <v>8.4981405116721476E-2</v>
      </c>
    </row>
    <row r="17" spans="2:5" x14ac:dyDescent="0.25">
      <c r="B17" s="36">
        <v>0.1</v>
      </c>
      <c r="C17" s="31">
        <v>8.6815613559481974E-2</v>
      </c>
      <c r="D17" s="31">
        <v>9.0720664777879323E-2</v>
      </c>
      <c r="E17" s="37">
        <v>9.5993554671830461E-2</v>
      </c>
    </row>
    <row r="18" spans="2:5" x14ac:dyDescent="0.25">
      <c r="B18" s="36">
        <v>0.15</v>
      </c>
      <c r="C18" s="31">
        <v>9.4824155124605625E-2</v>
      </c>
      <c r="D18" s="31">
        <v>9.9835736137905418E-2</v>
      </c>
      <c r="E18" s="37">
        <v>0.1065928540272234</v>
      </c>
    </row>
    <row r="19" spans="2:5" x14ac:dyDescent="0.25">
      <c r="B19" s="36">
        <v>0.2</v>
      </c>
      <c r="C19" s="31">
        <v>0.10259097397878825</v>
      </c>
      <c r="D19" s="31">
        <v>0.10865166467450371</v>
      </c>
      <c r="E19" s="37">
        <v>0.11681243066887226</v>
      </c>
    </row>
    <row r="20" spans="2:5" x14ac:dyDescent="0.25">
      <c r="B20" s="36">
        <v>0.25</v>
      </c>
      <c r="C20" s="31">
        <v>0.11013203677265504</v>
      </c>
      <c r="D20" s="31">
        <v>0.11718974350626254</v>
      </c>
      <c r="E20" s="37">
        <v>0.12668146129892999</v>
      </c>
    </row>
    <row r="21" spans="2:5" x14ac:dyDescent="0.25">
      <c r="B21" s="36">
        <v>0.3</v>
      </c>
      <c r="C21" s="31">
        <v>0.11746172049783365</v>
      </c>
      <c r="D21" s="31">
        <v>0.12546899376531195</v>
      </c>
      <c r="E21" s="37">
        <v>0.13622578445916766</v>
      </c>
    </row>
    <row r="22" spans="2:5" x14ac:dyDescent="0.25">
      <c r="B22" s="36">
        <v>0.35</v>
      </c>
      <c r="C22" s="31">
        <v>0.12459302048011311</v>
      </c>
      <c r="D22" s="31">
        <v>0.13350648187584468</v>
      </c>
      <c r="E22" s="37">
        <v>0.14546839795031818</v>
      </c>
    </row>
    <row r="23" spans="2:5" x14ac:dyDescent="0.25">
      <c r="B23" s="38">
        <v>0.4</v>
      </c>
      <c r="C23" s="39">
        <v>0.13153772507758599</v>
      </c>
      <c r="D23" s="39">
        <v>0.14131758280634976</v>
      </c>
      <c r="E23" s="40">
        <v>0.15442986622488286</v>
      </c>
    </row>
    <row r="26" spans="2:5" x14ac:dyDescent="0.25">
      <c r="B26" s="1" t="s">
        <v>40</v>
      </c>
    </row>
  </sheetData>
  <mergeCells count="1">
    <mergeCell ref="B4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Case 1</vt:lpstr>
      <vt:lpstr>Graph</vt:lpstr>
      <vt:lpstr>'Case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cp:lastPrinted>2013-11-17T11:57:22Z</cp:lastPrinted>
  <dcterms:created xsi:type="dcterms:W3CDTF">2013-11-17T10:59:27Z</dcterms:created>
  <dcterms:modified xsi:type="dcterms:W3CDTF">2014-01-15T13:05:38Z</dcterms:modified>
</cp:coreProperties>
</file>